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9555" windowHeight="6915" tabRatio="572" firstSheet="7" activeTab="12"/>
  </bookViews>
  <sheets>
    <sheet name="ITBI" sheetId="1" r:id="rId1"/>
    <sheet name="ISSQN" sheetId="2" r:id="rId2"/>
    <sheet name="ICMS" sheetId="3" r:id="rId3"/>
    <sheet name="Aeroporto" sheetId="4" r:id="rId4"/>
    <sheet name="Alvará de Construção" sheetId="5" r:id="rId5"/>
    <sheet name="Alvará de Habite-se" sheetId="6" r:id="rId6"/>
    <sheet name="RENAEST" sheetId="7" r:id="rId7"/>
    <sheet name="Consumo Água" sheetId="8" r:id="rId8"/>
    <sheet name="Consultas_CrediConsult" sheetId="9" r:id="rId9"/>
    <sheet name="Consumo de EnergiaFalta" sheetId="10" r:id="rId10"/>
    <sheet name="Consumo por unidade" sheetId="11" r:id="rId11"/>
    <sheet name="BC" sheetId="12" r:id="rId12"/>
    <sheet name="Plan2" sheetId="14" r:id="rId13"/>
  </sheets>
  <calcPr calcId="125725"/>
  <fileRecoveryPr repairLoad="1"/>
</workbook>
</file>

<file path=xl/calcChain.xml><?xml version="1.0" encoding="utf-8"?>
<calcChain xmlns="http://schemas.openxmlformats.org/spreadsheetml/2006/main">
  <c r="M92" i="11"/>
  <c r="M90"/>
  <c r="M89"/>
  <c r="M91"/>
  <c r="M94"/>
  <c r="M96"/>
  <c r="M97"/>
  <c r="M95"/>
  <c r="M93"/>
  <c r="D5" i="3"/>
  <c r="C83" i="1"/>
  <c r="O92" i="10"/>
  <c r="C98" i="7"/>
  <c r="C97"/>
  <c r="C96"/>
  <c r="C95"/>
  <c r="C92"/>
  <c r="C93"/>
  <c r="C94"/>
  <c r="C71" i="9" l="1"/>
  <c r="C72"/>
  <c r="C73"/>
  <c r="C70"/>
  <c r="C69"/>
  <c r="C65"/>
  <c r="C68"/>
  <c r="Q97" i="11"/>
  <c r="Q96"/>
  <c r="Q95"/>
  <c r="Q94"/>
  <c r="Q93"/>
  <c r="Q92"/>
  <c r="O97"/>
  <c r="O96"/>
  <c r="O95"/>
  <c r="O94"/>
  <c r="O93"/>
  <c r="O92"/>
  <c r="K97"/>
  <c r="K96"/>
  <c r="K95"/>
  <c r="K94"/>
  <c r="K93"/>
  <c r="K92"/>
  <c r="K91"/>
  <c r="I97"/>
  <c r="I96"/>
  <c r="I95"/>
  <c r="I94"/>
  <c r="I93"/>
  <c r="I90"/>
  <c r="I91"/>
  <c r="I92"/>
  <c r="G96"/>
  <c r="G97"/>
  <c r="G95"/>
  <c r="G94"/>
  <c r="G93"/>
  <c r="G90"/>
  <c r="G92"/>
  <c r="E97" l="1"/>
  <c r="E96"/>
  <c r="E95"/>
  <c r="E94"/>
  <c r="E93"/>
  <c r="E92"/>
  <c r="C97"/>
  <c r="C96"/>
  <c r="C95"/>
  <c r="C94"/>
  <c r="C93"/>
  <c r="C89"/>
  <c r="C92"/>
  <c r="C90"/>
  <c r="Q97" i="10"/>
  <c r="Q96"/>
  <c r="Q95"/>
  <c r="Q94"/>
  <c r="Q93"/>
  <c r="Q91"/>
  <c r="Q92"/>
  <c r="O97"/>
  <c r="O96"/>
  <c r="O95"/>
  <c r="O94"/>
  <c r="O93"/>
  <c r="M97"/>
  <c r="M96"/>
  <c r="M94"/>
  <c r="M93"/>
  <c r="M95"/>
  <c r="M92"/>
  <c r="K97"/>
  <c r="K96"/>
  <c r="K93"/>
  <c r="K95"/>
  <c r="K94"/>
  <c r="K92"/>
  <c r="I92"/>
  <c r="I95"/>
  <c r="I94"/>
  <c r="I93"/>
  <c r="I91"/>
  <c r="I96"/>
  <c r="I97"/>
  <c r="G97"/>
  <c r="G96"/>
  <c r="G95"/>
  <c r="G94"/>
  <c r="G93"/>
  <c r="G91"/>
  <c r="G92"/>
  <c r="E97"/>
  <c r="E96"/>
  <c r="E95"/>
  <c r="E94"/>
  <c r="E93"/>
  <c r="E92"/>
  <c r="E91"/>
  <c r="C97"/>
  <c r="C96"/>
  <c r="C95"/>
  <c r="C94"/>
  <c r="C93"/>
  <c r="C91"/>
  <c r="C92"/>
  <c r="C88"/>
  <c r="C89"/>
  <c r="C90"/>
  <c r="L101" l="1"/>
  <c r="L102" s="1"/>
  <c r="E100"/>
  <c r="H108"/>
  <c r="E101"/>
  <c r="H100"/>
  <c r="E106"/>
  <c r="E107"/>
  <c r="H101"/>
  <c r="H109"/>
  <c r="L100"/>
  <c r="E104" i="4"/>
  <c r="E103"/>
  <c r="E109"/>
  <c r="E108"/>
  <c r="E107"/>
  <c r="E106"/>
  <c r="E105"/>
  <c r="E100"/>
  <c r="D108"/>
  <c r="D105"/>
  <c r="D109"/>
  <c r="D107"/>
  <c r="D106"/>
  <c r="D103"/>
  <c r="D96"/>
  <c r="D102"/>
  <c r="D104"/>
  <c r="F20" i="12"/>
  <c r="C95" i="8"/>
  <c r="C94"/>
  <c r="C93"/>
  <c r="C92"/>
  <c r="C89"/>
  <c r="C91"/>
  <c r="C90" i="7"/>
  <c r="C91"/>
  <c r="I92"/>
  <c r="I94"/>
  <c r="I93"/>
  <c r="I87"/>
  <c r="I88"/>
  <c r="I90"/>
  <c r="I91"/>
  <c r="D107" i="3"/>
  <c r="D106"/>
  <c r="D105"/>
  <c r="D104"/>
  <c r="D103"/>
  <c r="C107"/>
  <c r="C106"/>
  <c r="C105"/>
  <c r="C104"/>
  <c r="C103"/>
  <c r="D107" i="2"/>
  <c r="D106"/>
  <c r="D105"/>
  <c r="D104"/>
  <c r="D98"/>
  <c r="D103"/>
  <c r="C107"/>
  <c r="C106"/>
  <c r="C105"/>
  <c r="C104"/>
  <c r="C103"/>
  <c r="C107" i="1"/>
  <c r="D107" s="1"/>
  <c r="C106"/>
  <c r="D106" s="1"/>
  <c r="C105"/>
  <c r="D105" s="1"/>
  <c r="C104"/>
  <c r="D104" s="1"/>
  <c r="C103"/>
  <c r="D103" s="1"/>
  <c r="C102"/>
  <c r="E94" i="6"/>
  <c r="E93"/>
  <c r="C94"/>
  <c r="C93"/>
  <c r="C92"/>
  <c r="E92"/>
  <c r="E94" i="5"/>
  <c r="E93"/>
  <c r="E88"/>
  <c r="E92"/>
  <c r="C94"/>
  <c r="C93"/>
  <c r="C92"/>
  <c r="C81"/>
  <c r="C84"/>
  <c r="C86"/>
  <c r="C89"/>
  <c r="C91"/>
  <c r="C90"/>
  <c r="C67" i="9"/>
  <c r="C66"/>
  <c r="C61"/>
  <c r="C64"/>
  <c r="C59"/>
  <c r="C62"/>
  <c r="C63"/>
  <c r="H102" i="10" l="1"/>
  <c r="E102"/>
  <c r="H110"/>
  <c r="E108"/>
  <c r="Q91" i="11"/>
  <c r="Q90"/>
  <c r="Q82"/>
  <c r="Q83"/>
  <c r="Q89"/>
  <c r="O91"/>
  <c r="O90"/>
  <c r="O89"/>
  <c r="M82"/>
  <c r="M83"/>
  <c r="K89"/>
  <c r="F24" i="12"/>
  <c r="F25" s="1"/>
  <c r="F19"/>
  <c r="I89" i="11"/>
  <c r="K82"/>
  <c r="K90"/>
  <c r="I80"/>
  <c r="I82"/>
  <c r="G91"/>
  <c r="G89"/>
  <c r="G78"/>
  <c r="G80"/>
  <c r="G83"/>
  <c r="E89"/>
  <c r="E91"/>
  <c r="E90"/>
  <c r="E79"/>
  <c r="E81"/>
  <c r="C91"/>
  <c r="C79"/>
  <c r="C82"/>
  <c r="C11"/>
  <c r="C74"/>
  <c r="C75"/>
  <c r="C78"/>
  <c r="C22"/>
  <c r="I89" i="10" l="1"/>
  <c r="D102" i="1"/>
  <c r="G103" i="8" l="1"/>
  <c r="G102"/>
  <c r="G100"/>
  <c r="G99"/>
  <c r="E102" i="4"/>
  <c r="E101"/>
  <c r="E97"/>
  <c r="E99"/>
  <c r="D101"/>
  <c r="D98"/>
  <c r="D99"/>
  <c r="D100"/>
  <c r="O88" i="10"/>
  <c r="K88"/>
  <c r="Q90"/>
  <c r="Q89"/>
  <c r="Q88"/>
  <c r="O91"/>
  <c r="O90"/>
  <c r="O89"/>
  <c r="O87"/>
  <c r="M91"/>
  <c r="M90"/>
  <c r="M89"/>
  <c r="M86"/>
  <c r="M88"/>
  <c r="K91"/>
  <c r="K90"/>
  <c r="K89"/>
  <c r="K87"/>
  <c r="I90"/>
  <c r="I87"/>
  <c r="I88"/>
  <c r="G90"/>
  <c r="G89"/>
  <c r="G87"/>
  <c r="G88"/>
  <c r="E89"/>
  <c r="E88"/>
  <c r="E90"/>
  <c r="E8"/>
  <c r="E85"/>
  <c r="E86"/>
  <c r="C87"/>
  <c r="C85"/>
  <c r="C84"/>
  <c r="C81"/>
  <c r="C82"/>
  <c r="C83"/>
  <c r="C86"/>
  <c r="D102" i="2"/>
  <c r="D101"/>
  <c r="C101" i="1"/>
  <c r="D101" s="1"/>
  <c r="F18" i="12"/>
  <c r="F10"/>
  <c r="F16"/>
  <c r="F17"/>
  <c r="F14"/>
  <c r="F13"/>
  <c r="F12"/>
  <c r="F11"/>
  <c r="F9"/>
  <c r="F15"/>
  <c r="F8"/>
  <c r="F7"/>
  <c r="F6"/>
  <c r="F5"/>
  <c r="E91" i="6"/>
  <c r="C91"/>
  <c r="E90"/>
  <c r="C90"/>
  <c r="E89"/>
  <c r="C89"/>
  <c r="E91" i="5"/>
  <c r="E90"/>
  <c r="E86"/>
  <c r="C88"/>
  <c r="E85"/>
  <c r="E87"/>
  <c r="E89"/>
  <c r="C87"/>
  <c r="C83"/>
  <c r="G101" i="8"/>
  <c r="G95"/>
  <c r="D101" i="3" l="1"/>
  <c r="D102"/>
  <c r="D96"/>
  <c r="D99"/>
  <c r="C102"/>
  <c r="C101"/>
  <c r="D100" i="2"/>
  <c r="C102"/>
  <c r="C101"/>
  <c r="C100"/>
  <c r="C93"/>
  <c r="C92"/>
  <c r="C100" i="1"/>
  <c r="D100" s="1"/>
  <c r="C90" i="8" l="1"/>
  <c r="C85"/>
  <c r="C88"/>
  <c r="C84"/>
  <c r="C87"/>
  <c r="C89" i="7"/>
  <c r="C84"/>
  <c r="C81"/>
  <c r="C77"/>
  <c r="C79"/>
  <c r="C86"/>
  <c r="C88"/>
  <c r="I89"/>
  <c r="I84"/>
  <c r="I86"/>
  <c r="K86" i="10"/>
  <c r="G86"/>
  <c r="E87"/>
  <c r="M74"/>
  <c r="Q87"/>
  <c r="Q86"/>
  <c r="Q85"/>
  <c r="Q84"/>
  <c r="O86"/>
  <c r="O85"/>
  <c r="O83"/>
  <c r="O84"/>
  <c r="M87"/>
  <c r="M85"/>
  <c r="M84"/>
  <c r="M83"/>
  <c r="K85"/>
  <c r="K84"/>
  <c r="K83"/>
  <c r="I83"/>
  <c r="I86"/>
  <c r="I85"/>
  <c r="I84"/>
  <c r="G85"/>
  <c r="G84"/>
  <c r="G83"/>
  <c r="E109" s="1"/>
  <c r="E110" s="1"/>
  <c r="E83"/>
  <c r="E84"/>
  <c r="Q82"/>
  <c r="Q83"/>
  <c r="E103" l="1"/>
  <c r="E104" s="1"/>
  <c r="H111"/>
  <c r="H112" s="1"/>
  <c r="H103"/>
  <c r="H104" s="1"/>
  <c r="L103"/>
  <c r="L104" s="1"/>
  <c r="E88" i="6"/>
  <c r="E87"/>
  <c r="E86"/>
  <c r="E85"/>
  <c r="E81"/>
  <c r="E84"/>
  <c r="C85"/>
  <c r="C88"/>
  <c r="C87"/>
  <c r="C86"/>
  <c r="C80"/>
  <c r="C83"/>
  <c r="C84"/>
  <c r="C85" i="5"/>
  <c r="E84"/>
  <c r="D100" i="3"/>
  <c r="D98"/>
  <c r="D97"/>
  <c r="C100"/>
  <c r="C99"/>
  <c r="C98"/>
  <c r="C97"/>
  <c r="D99" i="2"/>
  <c r="D96"/>
  <c r="D97"/>
  <c r="C98"/>
  <c r="C99"/>
  <c r="C97"/>
  <c r="I82" i="7"/>
  <c r="I85"/>
  <c r="E98" i="4"/>
  <c r="E95"/>
  <c r="D94"/>
  <c r="D95"/>
  <c r="D97"/>
  <c r="G97" i="8"/>
  <c r="G96"/>
  <c r="G91"/>
  <c r="G87"/>
  <c r="C99" i="1"/>
  <c r="D99" s="1"/>
  <c r="C98"/>
  <c r="D98" s="1"/>
  <c r="C97"/>
  <c r="D97" s="1"/>
  <c r="C95"/>
  <c r="D95" s="1"/>
  <c r="C96"/>
  <c r="D96" s="1"/>
  <c r="C87" i="7" l="1"/>
  <c r="C82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8"/>
  <c r="C80"/>
  <c r="C83"/>
  <c r="C85"/>
  <c r="C60" i="9"/>
  <c r="F64"/>
  <c r="F63"/>
  <c r="F62"/>
  <c r="G86" i="8"/>
  <c r="C86"/>
  <c r="C73"/>
  <c r="C75"/>
  <c r="C77"/>
  <c r="C79"/>
  <c r="C82"/>
  <c r="E84"/>
  <c r="G88"/>
  <c r="E82"/>
  <c r="C74" i="5"/>
  <c r="C82"/>
  <c r="C16"/>
  <c r="E83"/>
  <c r="I83" i="7"/>
  <c r="I78"/>
  <c r="I80"/>
  <c r="I81"/>
  <c r="C83" i="8" l="1"/>
  <c r="C81"/>
  <c r="C57" i="9"/>
  <c r="C56"/>
  <c r="C55"/>
  <c r="C54"/>
  <c r="E59"/>
  <c r="E58"/>
  <c r="C58"/>
  <c r="C47" l="1"/>
  <c r="C19"/>
  <c r="C16"/>
  <c r="E96" i="4"/>
  <c r="E94"/>
  <c r="E91"/>
  <c r="E93"/>
  <c r="E92"/>
  <c r="D93"/>
  <c r="D92"/>
  <c r="D91"/>
  <c r="D89"/>
  <c r="D90"/>
  <c r="D95" i="3" l="1"/>
  <c r="D94"/>
  <c r="C94"/>
  <c r="C96"/>
  <c r="C95"/>
  <c r="C93"/>
  <c r="D93" s="1"/>
  <c r="C92"/>
  <c r="D95" i="2"/>
  <c r="D93"/>
  <c r="D94"/>
  <c r="C96"/>
  <c r="C95"/>
  <c r="C94"/>
  <c r="C93" i="1"/>
  <c r="D93" s="1"/>
  <c r="C94"/>
  <c r="D94" s="1"/>
  <c r="C92"/>
  <c r="D92" s="1"/>
  <c r="C84"/>
  <c r="C91"/>
  <c r="D91" s="1"/>
  <c r="D14"/>
  <c r="O43" i="10" l="1"/>
  <c r="O74"/>
  <c r="M2"/>
  <c r="K5" l="1"/>
  <c r="Q81" i="11"/>
  <c r="O81"/>
  <c r="O82"/>
  <c r="O80"/>
  <c r="M81"/>
  <c r="K83"/>
  <c r="K81"/>
  <c r="K80"/>
  <c r="I83"/>
  <c r="I81"/>
  <c r="G82"/>
  <c r="G81"/>
  <c r="E83"/>
  <c r="E82"/>
  <c r="E80"/>
  <c r="C83"/>
  <c r="C81"/>
  <c r="C80"/>
  <c r="Q81" i="10" l="1"/>
  <c r="O82"/>
  <c r="O81"/>
  <c r="M82"/>
  <c r="M81"/>
  <c r="K82"/>
  <c r="K81"/>
  <c r="I82"/>
  <c r="I81"/>
  <c r="G82"/>
  <c r="G81"/>
  <c r="E82"/>
  <c r="E81"/>
  <c r="G93" i="8"/>
  <c r="G92"/>
  <c r="E80" i="5" l="1"/>
  <c r="C79"/>
  <c r="E82"/>
  <c r="E81"/>
  <c r="C80"/>
  <c r="C82" i="6"/>
  <c r="E82"/>
  <c r="E83"/>
  <c r="C81"/>
  <c r="E78"/>
  <c r="C26"/>
  <c r="G90" i="8"/>
  <c r="E83"/>
  <c r="P80" i="10"/>
  <c r="Q80" s="1"/>
  <c r="P79"/>
  <c r="Q79" s="1"/>
  <c r="P78"/>
  <c r="Q78" s="1"/>
  <c r="P77"/>
  <c r="Q77" s="1"/>
  <c r="N80"/>
  <c r="O80" s="1"/>
  <c r="N79"/>
  <c r="O79" s="1"/>
  <c r="N78"/>
  <c r="O78" s="1"/>
  <c r="N77"/>
  <c r="O77" s="1"/>
  <c r="L80"/>
  <c r="M80" s="1"/>
  <c r="L79"/>
  <c r="M79" s="1"/>
  <c r="L78"/>
  <c r="M78" s="1"/>
  <c r="L77"/>
  <c r="M77" s="1"/>
  <c r="J80"/>
  <c r="K80" s="1"/>
  <c r="J79"/>
  <c r="K79" s="1"/>
  <c r="J78"/>
  <c r="K78" s="1"/>
  <c r="J77"/>
  <c r="K77" s="1"/>
  <c r="H80"/>
  <c r="I80" s="1"/>
  <c r="H79"/>
  <c r="I79" s="1"/>
  <c r="H78"/>
  <c r="I78" s="1"/>
  <c r="H77"/>
  <c r="I77" s="1"/>
  <c r="F80"/>
  <c r="G80" s="1"/>
  <c r="F79"/>
  <c r="G79" s="1"/>
  <c r="F78"/>
  <c r="G78" s="1"/>
  <c r="D80"/>
  <c r="E80" s="1"/>
  <c r="D79"/>
  <c r="E79" s="1"/>
  <c r="D78"/>
  <c r="E78" s="1"/>
  <c r="B80"/>
  <c r="C80" s="1"/>
  <c r="B79"/>
  <c r="C79" s="1"/>
  <c r="B78"/>
  <c r="C78" s="1"/>
  <c r="G77"/>
  <c r="F77"/>
  <c r="D77"/>
  <c r="E77" s="1"/>
  <c r="B77"/>
  <c r="C77" s="1"/>
  <c r="Q77" i="11"/>
  <c r="Q78"/>
  <c r="Q79"/>
  <c r="Q80"/>
  <c r="O77"/>
  <c r="O78"/>
  <c r="O79"/>
  <c r="M77"/>
  <c r="M78"/>
  <c r="M79"/>
  <c r="M80"/>
  <c r="K77"/>
  <c r="K78"/>
  <c r="K79"/>
  <c r="I77"/>
  <c r="I78"/>
  <c r="I79"/>
  <c r="G77"/>
  <c r="G79"/>
  <c r="E77"/>
  <c r="E78"/>
  <c r="C77"/>
  <c r="C78" i="8"/>
  <c r="C80"/>
  <c r="E89" i="4"/>
  <c r="E90"/>
  <c r="E80" i="6"/>
  <c r="E79"/>
  <c r="E77"/>
  <c r="C79"/>
  <c r="C78"/>
  <c r="C77"/>
  <c r="E79" i="5"/>
  <c r="E78"/>
  <c r="E77"/>
  <c r="C78"/>
  <c r="C77"/>
  <c r="C53" i="9"/>
  <c r="I79" i="7"/>
  <c r="I77"/>
  <c r="D89" i="3"/>
  <c r="C89"/>
  <c r="C90"/>
  <c r="D90" s="1"/>
  <c r="C91"/>
  <c r="D91" s="1"/>
  <c r="D92"/>
  <c r="C89" i="1"/>
  <c r="D89" s="1"/>
  <c r="C90"/>
  <c r="D90" s="1"/>
  <c r="C90" i="2"/>
  <c r="D90" s="1"/>
  <c r="C89"/>
  <c r="D89" s="1"/>
  <c r="C91"/>
  <c r="D91" s="1"/>
  <c r="D92"/>
  <c r="E15" i="8" l="1"/>
  <c r="E14"/>
  <c r="E3"/>
  <c r="E17"/>
  <c r="E26"/>
  <c r="C74" i="10"/>
  <c r="C75"/>
  <c r="C76"/>
  <c r="E74"/>
  <c r="E75"/>
  <c r="E76"/>
  <c r="G74"/>
  <c r="G75"/>
  <c r="G76"/>
  <c r="M75"/>
  <c r="M76"/>
  <c r="O75"/>
  <c r="O76"/>
  <c r="Q74"/>
  <c r="Q75"/>
  <c r="Q76"/>
  <c r="I74"/>
  <c r="I75"/>
  <c r="I76"/>
  <c r="C76" i="11"/>
  <c r="E74"/>
  <c r="E75"/>
  <c r="E76"/>
  <c r="G76"/>
  <c r="G74"/>
  <c r="G75"/>
  <c r="I74"/>
  <c r="I75"/>
  <c r="I76"/>
  <c r="M74"/>
  <c r="M75"/>
  <c r="M76"/>
  <c r="O74"/>
  <c r="O75"/>
  <c r="O76"/>
  <c r="Q74"/>
  <c r="Q75"/>
  <c r="Q76"/>
  <c r="K76"/>
  <c r="K76" i="10"/>
  <c r="K75" i="11"/>
  <c r="K75" i="10"/>
  <c r="K74" i="11"/>
  <c r="K74" i="10"/>
  <c r="D82" i="2"/>
  <c r="C52" i="9"/>
  <c r="C51"/>
  <c r="C50"/>
  <c r="I74" i="7"/>
  <c r="I75"/>
  <c r="I76"/>
  <c r="E76" i="6"/>
  <c r="E75"/>
  <c r="E74"/>
  <c r="C76"/>
  <c r="C75"/>
  <c r="C74"/>
  <c r="E74" i="5"/>
  <c r="E75"/>
  <c r="E76"/>
  <c r="C76"/>
  <c r="C75"/>
  <c r="C74" i="8"/>
  <c r="C76"/>
  <c r="D86" i="3"/>
  <c r="C86"/>
  <c r="C87"/>
  <c r="C86" i="1"/>
  <c r="D86" s="1"/>
  <c r="C87"/>
  <c r="D87" s="1"/>
  <c r="D87" i="3"/>
  <c r="C88"/>
  <c r="D88" s="1"/>
  <c r="C83"/>
  <c r="D86" i="2"/>
  <c r="D87"/>
  <c r="D88"/>
  <c r="C86"/>
  <c r="C87"/>
  <c r="C88"/>
  <c r="C85"/>
  <c r="C88" i="1"/>
  <c r="D88" s="1"/>
  <c r="C85"/>
  <c r="D85" s="1"/>
  <c r="C84" i="2"/>
  <c r="C83"/>
  <c r="D83" i="1"/>
  <c r="E86" i="4"/>
  <c r="E87"/>
  <c r="E88"/>
  <c r="D86"/>
  <c r="D87"/>
  <c r="D88"/>
  <c r="C72" i="8"/>
  <c r="C71"/>
  <c r="C84" i="3"/>
  <c r="D84" s="1"/>
  <c r="C85"/>
  <c r="D85" s="1"/>
  <c r="D83"/>
  <c r="D84" i="1"/>
  <c r="D83" i="2"/>
  <c r="D84"/>
  <c r="D85"/>
  <c r="D82" i="1"/>
  <c r="E73" i="5"/>
  <c r="E72"/>
  <c r="E71"/>
  <c r="E73" i="6"/>
  <c r="E72"/>
  <c r="E71"/>
  <c r="C73"/>
  <c r="C72"/>
  <c r="C71"/>
  <c r="C73" i="5"/>
  <c r="C72"/>
  <c r="C71"/>
  <c r="C49" i="9"/>
  <c r="C48"/>
  <c r="C2" i="7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I72"/>
  <c r="I73"/>
  <c r="E27" i="8" l="1"/>
  <c r="E68" i="10"/>
  <c r="E69"/>
  <c r="E70"/>
  <c r="E71"/>
  <c r="E72"/>
  <c r="E73"/>
  <c r="Q71"/>
  <c r="Q72"/>
  <c r="Q73"/>
  <c r="O71"/>
  <c r="O72"/>
  <c r="O73"/>
  <c r="M71"/>
  <c r="M72"/>
  <c r="M73"/>
  <c r="K71"/>
  <c r="K72"/>
  <c r="K73"/>
  <c r="I71"/>
  <c r="I72"/>
  <c r="I73"/>
  <c r="G71"/>
  <c r="G72"/>
  <c r="G73"/>
  <c r="C71"/>
  <c r="C72"/>
  <c r="C73"/>
  <c r="O71" i="11"/>
  <c r="O72"/>
  <c r="O73"/>
  <c r="M72"/>
  <c r="M73"/>
  <c r="I71"/>
  <c r="I72"/>
  <c r="I73"/>
  <c r="G71"/>
  <c r="G72"/>
  <c r="G73"/>
  <c r="E71"/>
  <c r="E72"/>
  <c r="E73"/>
  <c r="C71"/>
  <c r="C72"/>
  <c r="C73"/>
  <c r="Q73"/>
  <c r="K73"/>
  <c r="Q72"/>
  <c r="K72"/>
  <c r="Q71"/>
  <c r="M71"/>
  <c r="K71"/>
  <c r="E83" i="4"/>
  <c r="E84"/>
  <c r="E85"/>
  <c r="D83"/>
  <c r="D84"/>
  <c r="D85"/>
  <c r="D50"/>
  <c r="D51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E50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C46" i="9" l="1"/>
  <c r="Q68" i="11" l="1"/>
  <c r="Q69"/>
  <c r="Q70"/>
  <c r="O68"/>
  <c r="O69"/>
  <c r="O70"/>
  <c r="M68"/>
  <c r="M69"/>
  <c r="M70"/>
  <c r="K68"/>
  <c r="K69"/>
  <c r="K70"/>
  <c r="I68"/>
  <c r="I69"/>
  <c r="I70"/>
  <c r="G68"/>
  <c r="G69"/>
  <c r="G70"/>
  <c r="E68"/>
  <c r="E69"/>
  <c r="E70"/>
  <c r="C68"/>
  <c r="C69"/>
  <c r="C70"/>
  <c r="Q68" i="10"/>
  <c r="Q69"/>
  <c r="Q70"/>
  <c r="O68"/>
  <c r="O69"/>
  <c r="O70"/>
  <c r="M68"/>
  <c r="M69"/>
  <c r="M70"/>
  <c r="K68"/>
  <c r="K69"/>
  <c r="K70"/>
  <c r="I68"/>
  <c r="I69"/>
  <c r="I70"/>
  <c r="G68"/>
  <c r="G69"/>
  <c r="G70"/>
  <c r="C68"/>
  <c r="C69"/>
  <c r="C70"/>
  <c r="C68" i="8"/>
  <c r="C69"/>
  <c r="C70"/>
  <c r="I3" i="7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2"/>
  <c r="E68" i="6"/>
  <c r="E69"/>
  <c r="E70"/>
  <c r="C68"/>
  <c r="C69"/>
  <c r="C70"/>
  <c r="E68" i="5"/>
  <c r="E69"/>
  <c r="E70"/>
  <c r="C68"/>
  <c r="C69"/>
  <c r="C70"/>
  <c r="D79" i="3"/>
  <c r="D80"/>
  <c r="D81"/>
  <c r="D82"/>
  <c r="D79" i="2"/>
  <c r="D80"/>
  <c r="D81"/>
  <c r="D79" i="1"/>
  <c r="D80"/>
  <c r="D81"/>
  <c r="Q3" i="11" l="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2"/>
  <c r="C3"/>
  <c r="C4"/>
  <c r="C5"/>
  <c r="C6"/>
  <c r="C7"/>
  <c r="C8"/>
  <c r="C9"/>
  <c r="C10"/>
  <c r="C12"/>
  <c r="C13"/>
  <c r="C14"/>
  <c r="C15"/>
  <c r="C16"/>
  <c r="C17"/>
  <c r="C18"/>
  <c r="C19"/>
  <c r="C20"/>
  <c r="C21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2"/>
  <c r="Q3" i="10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K3"/>
  <c r="K4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2"/>
  <c r="E3"/>
  <c r="E4"/>
  <c r="E5"/>
  <c r="E6"/>
  <c r="E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2"/>
  <c r="C15" i="9"/>
  <c r="C17"/>
  <c r="C18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3"/>
  <c r="C4"/>
  <c r="C5"/>
  <c r="C6"/>
  <c r="C7"/>
  <c r="C8"/>
  <c r="C9"/>
  <c r="C10"/>
  <c r="C11"/>
  <c r="C12"/>
  <c r="C13"/>
  <c r="C14"/>
  <c r="C2"/>
  <c r="C11" i="8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3"/>
  <c r="C4"/>
  <c r="C5"/>
  <c r="C6"/>
  <c r="C7"/>
  <c r="C8"/>
  <c r="C9"/>
  <c r="C10"/>
  <c r="C2"/>
  <c r="C39" i="7"/>
  <c r="C40"/>
  <c r="C38"/>
  <c r="E3" i="6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2"/>
  <c r="E3" i="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2"/>
  <c r="C3"/>
  <c r="C4"/>
  <c r="C5"/>
  <c r="C6"/>
  <c r="C7"/>
  <c r="C8"/>
  <c r="C9"/>
  <c r="C10"/>
  <c r="C11"/>
  <c r="C12"/>
  <c r="C13"/>
  <c r="C14"/>
  <c r="C15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2"/>
  <c r="E3" i="4"/>
  <c r="E4"/>
  <c r="E5"/>
  <c r="E6"/>
  <c r="E7"/>
  <c r="E8"/>
  <c r="E9"/>
  <c r="E10"/>
  <c r="E11"/>
  <c r="E12"/>
  <c r="E2"/>
  <c r="D3"/>
  <c r="D4"/>
  <c r="D5"/>
  <c r="D6"/>
  <c r="D7"/>
  <c r="D8"/>
  <c r="D9"/>
  <c r="D10"/>
  <c r="D11"/>
  <c r="D12"/>
  <c r="D13"/>
  <c r="D2"/>
  <c r="D3" i="3"/>
  <c r="D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2"/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2"/>
  <c r="D3" i="1"/>
  <c r="D4"/>
  <c r="D5"/>
  <c r="D6"/>
  <c r="D7"/>
  <c r="D8"/>
  <c r="D9"/>
  <c r="D10"/>
  <c r="D11"/>
  <c r="D12"/>
  <c r="D13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2"/>
</calcChain>
</file>

<file path=xl/sharedStrings.xml><?xml version="1.0" encoding="utf-8"?>
<sst xmlns="http://schemas.openxmlformats.org/spreadsheetml/2006/main" count="1008" uniqueCount="198">
  <si>
    <t>ITBI</t>
  </si>
  <si>
    <t>2007/01</t>
  </si>
  <si>
    <t>2007/02</t>
  </si>
  <si>
    <t>2007/03</t>
  </si>
  <si>
    <t>2007/04</t>
  </si>
  <si>
    <t>2007/05</t>
  </si>
  <si>
    <t>2007/06</t>
  </si>
  <si>
    <t>2007/07</t>
  </si>
  <si>
    <t>2007/08</t>
  </si>
  <si>
    <t>2007/09</t>
  </si>
  <si>
    <t>2007/10</t>
  </si>
  <si>
    <t>2007/11</t>
  </si>
  <si>
    <t>2007/12</t>
  </si>
  <si>
    <t>2008/01</t>
  </si>
  <si>
    <t>2008/02</t>
  </si>
  <si>
    <t>2008/03</t>
  </si>
  <si>
    <t>2008/04</t>
  </si>
  <si>
    <t>2008/05</t>
  </si>
  <si>
    <t>2008/06</t>
  </si>
  <si>
    <t>2008/07</t>
  </si>
  <si>
    <t>2008/08</t>
  </si>
  <si>
    <t>2008/09</t>
  </si>
  <si>
    <t>2008/10</t>
  </si>
  <si>
    <t>2008/11</t>
  </si>
  <si>
    <t>2008/12</t>
  </si>
  <si>
    <t>2009/01</t>
  </si>
  <si>
    <t>2009/02</t>
  </si>
  <si>
    <t>2009/03</t>
  </si>
  <si>
    <t>2009/04</t>
  </si>
  <si>
    <t>2009/05</t>
  </si>
  <si>
    <t>2009/06</t>
  </si>
  <si>
    <t>2009/07</t>
  </si>
  <si>
    <t>2009/08</t>
  </si>
  <si>
    <t>2009/09</t>
  </si>
  <si>
    <t>2009/10</t>
  </si>
  <si>
    <t>2009/11</t>
  </si>
  <si>
    <t>2009/12</t>
  </si>
  <si>
    <t>2010/01</t>
  </si>
  <si>
    <t>2010/02</t>
  </si>
  <si>
    <t>2010/03</t>
  </si>
  <si>
    <t>2010/04</t>
  </si>
  <si>
    <t>2010/05</t>
  </si>
  <si>
    <t>2010/06</t>
  </si>
  <si>
    <t>2010/07</t>
  </si>
  <si>
    <t>2010/08</t>
  </si>
  <si>
    <t>2010/09</t>
  </si>
  <si>
    <t>2010/10</t>
  </si>
  <si>
    <t>2010/11</t>
  </si>
  <si>
    <t>2010/12</t>
  </si>
  <si>
    <t>2011/01</t>
  </si>
  <si>
    <t>2011/02</t>
  </si>
  <si>
    <t>2011/03</t>
  </si>
  <si>
    <t>2011/04</t>
  </si>
  <si>
    <t>2011/05</t>
  </si>
  <si>
    <t>2011/06</t>
  </si>
  <si>
    <t>2011/07</t>
  </si>
  <si>
    <t>2011/08</t>
  </si>
  <si>
    <t>2011/09</t>
  </si>
  <si>
    <t>2011/10</t>
  </si>
  <si>
    <t>2011/11</t>
  </si>
  <si>
    <t>2011/12</t>
  </si>
  <si>
    <t>2012/01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</si>
  <si>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</si>
  <si>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</si>
  <si>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</si>
  <si>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</si>
  <si>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</si>
  <si>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</si>
  <si>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</si>
  <si>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</si>
  <si>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</si>
  <si>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</si>
  <si>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</si>
  <si>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t>2013/01</t>
  </si>
  <si>
    <t>2013/02</t>
  </si>
  <si>
    <t>2013/03</t>
  </si>
  <si>
    <t>2013/04</t>
  </si>
  <si>
    <t>2013/05</t>
  </si>
  <si>
    <t>ISSQN</t>
  </si>
  <si>
    <t>ICMS</t>
  </si>
  <si>
    <t>EMBARCADOS</t>
  </si>
  <si>
    <t>DESEMBARCADOS</t>
  </si>
  <si>
    <t>-</t>
  </si>
  <si>
    <t>Período</t>
  </si>
  <si>
    <t>Total de Requerimentos</t>
  </si>
  <si>
    <t>2013/06</t>
  </si>
  <si>
    <t>Área Total de Construção</t>
  </si>
  <si>
    <t>Frota de Veiculos</t>
  </si>
  <si>
    <t>Periodo</t>
  </si>
  <si>
    <t>Medido(m³)</t>
  </si>
  <si>
    <t>Ano/mês</t>
  </si>
  <si>
    <t>Quantidade de registros inclusos</t>
  </si>
  <si>
    <t>2013/07</t>
  </si>
  <si>
    <t>2013/08</t>
  </si>
  <si>
    <t>Consumo Med. Fio (KWh)</t>
  </si>
  <si>
    <t>Residencial</t>
  </si>
  <si>
    <t>Industrial</t>
  </si>
  <si>
    <t>Comercial</t>
  </si>
  <si>
    <t>Rural</t>
  </si>
  <si>
    <t>Poder Público</t>
  </si>
  <si>
    <t>Iluminação Pública</t>
  </si>
  <si>
    <t>Serviço Público</t>
  </si>
  <si>
    <t>Próprio</t>
  </si>
  <si>
    <t>Número de Consumidores</t>
  </si>
  <si>
    <t>ITBI Deflacionado</t>
  </si>
  <si>
    <t>ISSQN Deflacionado</t>
  </si>
  <si>
    <t>ICMS Deflacionado</t>
  </si>
  <si>
    <t>2013/09</t>
  </si>
  <si>
    <t>2013/10</t>
  </si>
  <si>
    <t>Primeiro Emplacamento</t>
  </si>
  <si>
    <t>2013/11</t>
  </si>
  <si>
    <t>2013/12</t>
  </si>
  <si>
    <t>Residencial - N° Índice</t>
  </si>
  <si>
    <t xml:space="preserve"> Industrial - N° Índice</t>
  </si>
  <si>
    <t>Comercial - N° Índice</t>
  </si>
  <si>
    <t xml:space="preserve"> Rural - N° Índice</t>
  </si>
  <si>
    <t xml:space="preserve"> Poder Público - N° Índice</t>
  </si>
  <si>
    <t xml:space="preserve"> Iluminação Pública - N° Índice</t>
  </si>
  <si>
    <t>Serviço Público - N° Índice</t>
  </si>
  <si>
    <t>Próprio - N° Índice</t>
  </si>
  <si>
    <t xml:space="preserve"> Próprio - N° Índice</t>
  </si>
  <si>
    <t>Ano</t>
  </si>
  <si>
    <t xml:space="preserve">Frota de Veículos </t>
  </si>
  <si>
    <t>Número de Desembarques</t>
  </si>
  <si>
    <t>Número de Embarques</t>
  </si>
  <si>
    <t>Consumo Residencial</t>
  </si>
  <si>
    <t>Consumo Industrial</t>
  </si>
  <si>
    <t>Consumo Comercial</t>
  </si>
  <si>
    <t>Consumo Rural</t>
  </si>
  <si>
    <t>Consumo do Poder Público</t>
  </si>
  <si>
    <t xml:space="preserve"> Serviço Público</t>
  </si>
  <si>
    <t xml:space="preserve">Quantidade de registros inclusos </t>
  </si>
  <si>
    <t xml:space="preserve">Área Total de Construção </t>
  </si>
  <si>
    <t xml:space="preserve">ISSQN </t>
  </si>
  <si>
    <t xml:space="preserve">ICMS </t>
  </si>
  <si>
    <t xml:space="preserve">Consumo Água </t>
  </si>
  <si>
    <t>2014/01</t>
  </si>
  <si>
    <t>2014/02</t>
  </si>
  <si>
    <t>2014/03</t>
  </si>
  <si>
    <t>período</t>
  </si>
  <si>
    <t>2014/04</t>
  </si>
  <si>
    <t>2014/05</t>
  </si>
  <si>
    <t>2014/06</t>
  </si>
  <si>
    <t>2014/07</t>
  </si>
  <si>
    <t>1° trim</t>
  </si>
  <si>
    <t>2° trim</t>
  </si>
  <si>
    <t>2° trim/2014</t>
  </si>
  <si>
    <t>1° trim/2014</t>
  </si>
  <si>
    <t>2° trim/2013</t>
  </si>
  <si>
    <t>2014/08</t>
  </si>
  <si>
    <t>2014/09</t>
  </si>
  <si>
    <t>2014/10</t>
  </si>
  <si>
    <t>3º trim/2014</t>
  </si>
  <si>
    <t>2014/11</t>
  </si>
  <si>
    <t>2014/12</t>
  </si>
  <si>
    <t>3 tri</t>
  </si>
  <si>
    <t>4 tri</t>
  </si>
  <si>
    <t>2015/01</t>
  </si>
  <si>
    <t>2015/02</t>
  </si>
  <si>
    <t>2015/03</t>
  </si>
  <si>
    <t xml:space="preserve"> </t>
  </si>
  <si>
    <t>4º tri/14</t>
  </si>
  <si>
    <t>1º tri/15</t>
  </si>
  <si>
    <t>2015/04</t>
  </si>
  <si>
    <t>2015/05</t>
  </si>
  <si>
    <t>2015/06</t>
  </si>
  <si>
    <t>IGP-DI</t>
  </si>
  <si>
    <t>2º trimestre</t>
  </si>
  <si>
    <t>1º trimestre</t>
  </si>
  <si>
    <t>2015/07</t>
  </si>
  <si>
    <t>Exportação</t>
  </si>
  <si>
    <t>Importação</t>
  </si>
  <si>
    <t>Saldo</t>
  </si>
  <si>
    <t>2 tri/14</t>
  </si>
  <si>
    <t>Variável</t>
  </si>
  <si>
    <t>Variação % 2015/02-2014/02</t>
  </si>
  <si>
    <t>Aeroporto embarques</t>
  </si>
  <si>
    <t>Álvara de construção(área)</t>
  </si>
  <si>
    <t>Álvara de habite-se(área)</t>
  </si>
  <si>
    <t>Frota de véiculos</t>
  </si>
  <si>
    <t>Consumo de água</t>
  </si>
  <si>
    <t>Consumo de Energia Elétrica(Residencial)</t>
  </si>
  <si>
    <t>Consumo de Energia Elétrica(Industrial)</t>
  </si>
  <si>
    <t>Consumo de Energia Elétrica(Comercial)</t>
  </si>
  <si>
    <t>IAEROO</t>
  </si>
  <si>
    <t>Consumo de Energia Elétrica(Rural)</t>
  </si>
  <si>
    <t>2015/08</t>
  </si>
  <si>
    <t>2015/09</t>
  </si>
  <si>
    <t>2015/10</t>
  </si>
  <si>
    <t>Até Outubro</t>
  </si>
  <si>
    <t>2015/11</t>
  </si>
  <si>
    <t>2015/12</t>
  </si>
  <si>
    <t>3º trim/15</t>
  </si>
  <si>
    <t>4º trim/15</t>
  </si>
  <si>
    <t>4º trim/14</t>
  </si>
  <si>
    <t>Consumo Poder público</t>
  </si>
  <si>
    <t xml:space="preserve">Total de Requerimentos  </t>
  </si>
  <si>
    <t>Total de Requerimentos - Habitação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</si>
</sst>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"/>
    <numFmt numFmtId="170" formatCode="#,##0.0000"/>
    <numFmt numFmtId="172" formatCode="0.0000"/>
    <numFmt numFmtId="173" formatCode="0.000000"/>
    <numFmt numFmtId="174" formatCode="_-[$$-409]* #,##0.00_ ;_-[$$-409]* \-#,##0.00\ ;_-[$$-409]* &quot;-&quot;??_ ;_-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Verdana"/>
      <family val="2"/>
    </font>
    <font>
      <sz val="10"/>
      <color rgb="FFFF0000"/>
      <name val="Calibri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64" fontId="5" fillId="2" borderId="6" xfId="1" applyFont="1" applyFill="1" applyBorder="1" applyAlignment="1">
      <alignment wrapText="1"/>
    </xf>
    <xf numFmtId="164" fontId="5" fillId="2" borderId="6" xfId="1" applyFont="1" applyFill="1" applyBorder="1" applyAlignment="1">
      <alignment horizontal="center" wrapText="1"/>
    </xf>
    <xf numFmtId="0" fontId="8" fillId="2" borderId="6" xfId="0" applyFont="1" applyFill="1" applyBorder="1"/>
    <xf numFmtId="0" fontId="0" fillId="2" borderId="6" xfId="0" applyFill="1" applyBorder="1"/>
    <xf numFmtId="0" fontId="0" fillId="0" borderId="0" xfId="0" applyFont="1"/>
    <xf numFmtId="0" fontId="8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0" xfId="0" applyNumberFormat="1"/>
    <xf numFmtId="43" fontId="0" fillId="0" borderId="0" xfId="0" applyNumberFormat="1"/>
    <xf numFmtId="166" fontId="0" fillId="0" borderId="0" xfId="0" applyNumberFormat="1"/>
    <xf numFmtId="0" fontId="0" fillId="0" borderId="0" xfId="0" applyBorder="1"/>
    <xf numFmtId="0" fontId="8" fillId="0" borderId="0" xfId="0" applyFont="1"/>
    <xf numFmtId="0" fontId="0" fillId="0" borderId="2" xfId="0" applyBorder="1"/>
    <xf numFmtId="0" fontId="0" fillId="0" borderId="0" xfId="0" applyAlignment="1"/>
    <xf numFmtId="0" fontId="8" fillId="2" borderId="0" xfId="0" applyFont="1" applyFill="1" applyBorder="1" applyAlignment="1"/>
    <xf numFmtId="4" fontId="0" fillId="2" borderId="6" xfId="0" applyNumberFormat="1" applyFont="1" applyFill="1" applyBorder="1" applyAlignment="1"/>
    <xf numFmtId="0" fontId="0" fillId="0" borderId="2" xfId="0" applyBorder="1" applyAlignment="1"/>
    <xf numFmtId="0" fontId="0" fillId="2" borderId="6" xfId="0" applyFont="1" applyFill="1" applyBorder="1" applyAlignment="1">
      <alignment horizontal="center"/>
    </xf>
    <xf numFmtId="2" fontId="0" fillId="2" borderId="6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8" xfId="0" applyBorder="1"/>
    <xf numFmtId="0" fontId="8" fillId="0" borderId="6" xfId="0" applyFont="1" applyBorder="1"/>
    <xf numFmtId="173" fontId="0" fillId="0" borderId="0" xfId="0" applyNumberFormat="1"/>
    <xf numFmtId="2" fontId="14" fillId="0" borderId="0" xfId="0" applyNumberFormat="1" applyFont="1"/>
    <xf numFmtId="0" fontId="16" fillId="0" borderId="0" xfId="0" applyFont="1"/>
    <xf numFmtId="0" fontId="17" fillId="0" borderId="0" xfId="0" applyFont="1"/>
    <xf numFmtId="14" fontId="9" fillId="2" borderId="6" xfId="1" applyNumberFormat="1" applyFont="1" applyFill="1" applyBorder="1"/>
    <xf numFmtId="0" fontId="0" fillId="2" borderId="6" xfId="0" applyFill="1" applyBorder="1" applyAlignment="1">
      <alignment horizontal="center" vertic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8" fillId="0" borderId="9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/>
    </xf>
    <xf numFmtId="0" fontId="0" fillId="2" borderId="6" xfId="0" applyFill="1" applyBorder="1" applyAlignment="1"/>
    <xf numFmtId="0" fontId="0" fillId="0" borderId="6" xfId="0" applyBorder="1" applyAlignment="1">
      <alignment horizontal="center"/>
    </xf>
    <xf numFmtId="174" fontId="0" fillId="0" borderId="8" xfId="0" applyNumberFormat="1" applyBorder="1" applyAlignment="1">
      <alignment horizontal="center"/>
    </xf>
    <xf numFmtId="174" fontId="0" fillId="0" borderId="1" xfId="0" applyNumberFormat="1" applyBorder="1"/>
    <xf numFmtId="174" fontId="0" fillId="0" borderId="3" xfId="0" applyNumberFormat="1" applyBorder="1" applyAlignment="1">
      <alignment horizontal="center"/>
    </xf>
    <xf numFmtId="174" fontId="0" fillId="0" borderId="4" xfId="0" applyNumberFormat="1" applyBorder="1" applyAlignment="1">
      <alignment horizontal="center"/>
    </xf>
    <xf numFmtId="0" fontId="0" fillId="0" borderId="10" xfId="0" applyBorder="1"/>
    <xf numFmtId="174" fontId="0" fillId="0" borderId="9" xfId="0" applyNumberFormat="1" applyBorder="1" applyAlignment="1">
      <alignment horizontal="center"/>
    </xf>
    <xf numFmtId="174" fontId="0" fillId="0" borderId="6" xfId="0" applyNumberForma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14" fontId="5" fillId="2" borderId="6" xfId="1" applyNumberFormat="1" applyFont="1" applyFill="1" applyBorder="1"/>
    <xf numFmtId="0" fontId="14" fillId="2" borderId="6" xfId="0" applyFont="1" applyFill="1" applyBorder="1" applyAlignment="1"/>
    <xf numFmtId="43" fontId="4" fillId="2" borderId="6" xfId="4" applyFont="1" applyFill="1" applyBorder="1"/>
    <xf numFmtId="43" fontId="0" fillId="2" borderId="6" xfId="4" applyFont="1" applyFill="1" applyBorder="1" applyAlignment="1">
      <alignment horizontal="center"/>
    </xf>
    <xf numFmtId="43" fontId="0" fillId="2" borderId="6" xfId="4" applyFont="1" applyFill="1" applyBorder="1"/>
    <xf numFmtId="43" fontId="12" fillId="4" borderId="6" xfId="4" applyFont="1" applyFill="1" applyBorder="1" applyAlignment="1">
      <alignment wrapText="1"/>
    </xf>
    <xf numFmtId="43" fontId="12" fillId="2" borderId="6" xfId="4" applyFont="1" applyFill="1" applyBorder="1" applyAlignment="1">
      <alignment horizontal="right"/>
    </xf>
    <xf numFmtId="43" fontId="0" fillId="0" borderId="6" xfId="4" applyFont="1" applyBorder="1" applyAlignment="1">
      <alignment horizontal="center"/>
    </xf>
    <xf numFmtId="43" fontId="14" fillId="0" borderId="6" xfId="4" applyFont="1" applyBorder="1" applyAlignment="1">
      <alignment horizontal="center"/>
    </xf>
    <xf numFmtId="0" fontId="8" fillId="0" borderId="6" xfId="0" applyFont="1" applyBorder="1" applyAlignment="1"/>
    <xf numFmtId="0" fontId="8" fillId="0" borderId="6" xfId="0" applyFont="1" applyFill="1" applyBorder="1"/>
    <xf numFmtId="43" fontId="0" fillId="0" borderId="6" xfId="4" applyFont="1" applyBorder="1"/>
    <xf numFmtId="43" fontId="0" fillId="0" borderId="6" xfId="4" applyFont="1" applyBorder="1" applyAlignment="1"/>
    <xf numFmtId="43" fontId="0" fillId="2" borderId="6" xfId="4" applyFont="1" applyFill="1" applyBorder="1" applyAlignment="1">
      <alignment horizontal="center" vertical="center"/>
    </xf>
    <xf numFmtId="43" fontId="0" fillId="0" borderId="6" xfId="4" applyFont="1" applyBorder="1" applyAlignment="1">
      <alignment horizontal="center" vertical="center"/>
    </xf>
    <xf numFmtId="165" fontId="0" fillId="2" borderId="6" xfId="4" applyNumberFormat="1" applyFont="1" applyFill="1" applyBorder="1" applyAlignment="1">
      <alignment horizontal="center" vertical="center"/>
    </xf>
    <xf numFmtId="165" fontId="0" fillId="0" borderId="6" xfId="4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0" fillId="0" borderId="6" xfId="4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/>
    <xf numFmtId="0" fontId="2" fillId="0" borderId="2" xfId="0" applyFont="1" applyBorder="1"/>
    <xf numFmtId="17" fontId="11" fillId="2" borderId="6" xfId="0" applyNumberFormat="1" applyFont="1" applyFill="1" applyBorder="1" applyAlignment="1">
      <alignment horizontal="left"/>
    </xf>
    <xf numFmtId="17" fontId="7" fillId="2" borderId="6" xfId="0" applyNumberFormat="1" applyFont="1" applyFill="1" applyBorder="1" applyAlignment="1">
      <alignment horizontal="left"/>
    </xf>
    <xf numFmtId="17" fontId="12" fillId="2" borderId="6" xfId="0" applyNumberFormat="1" applyFont="1" applyFill="1" applyBorder="1" applyAlignment="1">
      <alignment horizontal="left"/>
    </xf>
    <xf numFmtId="17" fontId="8" fillId="2" borderId="6" xfId="0" applyNumberFormat="1" applyFont="1" applyFill="1" applyBorder="1" applyAlignment="1">
      <alignment horizontal="left" vertical="top" wrapText="1"/>
    </xf>
    <xf numFmtId="17" fontId="8" fillId="2" borderId="6" xfId="0" applyNumberFormat="1" applyFont="1" applyFill="1" applyBorder="1" applyAlignment="1">
      <alignment horizontal="left"/>
    </xf>
    <xf numFmtId="17" fontId="8" fillId="0" borderId="6" xfId="0" applyNumberFormat="1" applyFont="1" applyBorder="1" applyAlignment="1">
      <alignment horizontal="left"/>
    </xf>
    <xf numFmtId="17" fontId="0" fillId="0" borderId="6" xfId="0" applyNumberFormat="1" applyBorder="1" applyAlignment="1">
      <alignment horizontal="center"/>
    </xf>
    <xf numFmtId="43" fontId="14" fillId="2" borderId="6" xfId="4" applyFont="1" applyFill="1" applyBorder="1"/>
    <xf numFmtId="165" fontId="14" fillId="2" borderId="6" xfId="4" applyNumberFormat="1" applyFont="1" applyFill="1" applyBorder="1"/>
    <xf numFmtId="165" fontId="12" fillId="2" borderId="6" xfId="4" applyNumberFormat="1" applyFont="1" applyFill="1" applyBorder="1"/>
    <xf numFmtId="165" fontId="0" fillId="2" borderId="6" xfId="4" applyNumberFormat="1" applyFont="1" applyFill="1" applyBorder="1" applyAlignment="1">
      <alignment vertical="top" wrapText="1"/>
    </xf>
    <xf numFmtId="165" fontId="0" fillId="2" borderId="6" xfId="4" applyNumberFormat="1" applyFont="1" applyFill="1" applyBorder="1"/>
    <xf numFmtId="165" fontId="12" fillId="0" borderId="6" xfId="4" applyNumberFormat="1" applyFont="1" applyBorder="1"/>
    <xf numFmtId="165" fontId="12" fillId="2" borderId="6" xfId="4" applyNumberFormat="1" applyFont="1" applyFill="1" applyBorder="1" applyAlignment="1">
      <alignment horizontal="right"/>
    </xf>
    <xf numFmtId="165" fontId="13" fillId="2" borderId="6" xfId="4" applyNumberFormat="1" applyFont="1" applyFill="1" applyBorder="1"/>
    <xf numFmtId="165" fontId="1" fillId="2" borderId="6" xfId="4" quotePrefix="1" applyNumberFormat="1" applyFont="1" applyFill="1" applyBorder="1" applyAlignment="1">
      <alignment horizontal="right"/>
    </xf>
    <xf numFmtId="165" fontId="0" fillId="0" borderId="6" xfId="4" applyNumberFormat="1" applyFont="1" applyBorder="1" applyAlignment="1">
      <alignment horizontal="right"/>
    </xf>
    <xf numFmtId="165" fontId="0" fillId="0" borderId="6" xfId="4" applyNumberFormat="1" applyFont="1" applyBorder="1"/>
    <xf numFmtId="2" fontId="0" fillId="0" borderId="0" xfId="0" applyNumberFormat="1" applyBorder="1"/>
    <xf numFmtId="0" fontId="0" fillId="2" borderId="6" xfId="0" applyFill="1" applyBorder="1" applyAlignment="1">
      <alignment horizontal="right"/>
    </xf>
    <xf numFmtId="43" fontId="0" fillId="2" borderId="6" xfId="4" applyFont="1" applyFill="1" applyBorder="1" applyAlignment="1"/>
    <xf numFmtId="165" fontId="0" fillId="0" borderId="6" xfId="4" applyNumberFormat="1" applyFont="1" applyBorder="1" applyAlignment="1"/>
    <xf numFmtId="165" fontId="0" fillId="0" borderId="6" xfId="4" applyNumberFormat="1" applyFont="1" applyFill="1" applyBorder="1" applyAlignment="1"/>
    <xf numFmtId="165" fontId="0" fillId="0" borderId="6" xfId="4" applyNumberFormat="1" applyFont="1" applyFill="1" applyBorder="1"/>
    <xf numFmtId="43" fontId="2" fillId="0" borderId="0" xfId="0" applyNumberFormat="1" applyFont="1"/>
    <xf numFmtId="165" fontId="2" fillId="0" borderId="0" xfId="0" applyNumberFormat="1" applyFont="1"/>
    <xf numFmtId="43" fontId="2" fillId="0" borderId="0" xfId="4" applyNumberFormat="1" applyFont="1"/>
    <xf numFmtId="43" fontId="18" fillId="0" borderId="0" xfId="4" applyNumberFormat="1" applyFont="1" applyFill="1" applyBorder="1" applyAlignment="1" applyProtection="1"/>
    <xf numFmtId="43" fontId="19" fillId="0" borderId="0" xfId="4" applyNumberFormat="1" applyFont="1"/>
    <xf numFmtId="0" fontId="8" fillId="2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 applyProtection="1"/>
    <xf numFmtId="2" fontId="19" fillId="0" borderId="0" xfId="0" applyNumberFormat="1" applyFont="1"/>
    <xf numFmtId="170" fontId="18" fillId="0" borderId="0" xfId="0" applyNumberFormat="1" applyFont="1" applyFill="1" applyBorder="1" applyAlignment="1" applyProtection="1"/>
    <xf numFmtId="172" fontId="19" fillId="0" borderId="0" xfId="0" applyNumberFormat="1" applyFont="1" applyBorder="1"/>
    <xf numFmtId="0" fontId="19" fillId="0" borderId="0" xfId="0" applyFont="1" applyBorder="1"/>
    <xf numFmtId="164" fontId="4" fillId="2" borderId="6" xfId="1" applyFont="1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4" fontId="0" fillId="2" borderId="6" xfId="0" applyNumberFormat="1" applyFill="1" applyBorder="1"/>
    <xf numFmtId="4" fontId="12" fillId="2" borderId="6" xfId="0" applyNumberFormat="1" applyFont="1" applyFill="1" applyBorder="1" applyAlignment="1">
      <alignment wrapText="1"/>
    </xf>
    <xf numFmtId="4" fontId="12" fillId="2" borderId="6" xfId="0" applyNumberFormat="1" applyFont="1" applyFill="1" applyBorder="1"/>
    <xf numFmtId="0" fontId="8" fillId="2" borderId="6" xfId="0" applyFont="1" applyFill="1" applyBorder="1" applyAlignment="1"/>
    <xf numFmtId="4" fontId="0" fillId="0" borderId="6" xfId="0" applyNumberFormat="1" applyFont="1" applyBorder="1"/>
    <xf numFmtId="2" fontId="0" fillId="0" borderId="6" xfId="0" applyNumberFormat="1" applyFont="1" applyBorder="1" applyAlignment="1">
      <alignment horizontal="center"/>
    </xf>
    <xf numFmtId="4" fontId="0" fillId="0" borderId="6" xfId="0" applyNumberFormat="1" applyBorder="1"/>
    <xf numFmtId="2" fontId="0" fillId="0" borderId="6" xfId="0" applyNumberFormat="1" applyBorder="1" applyAlignment="1">
      <alignment horizontal="center"/>
    </xf>
    <xf numFmtId="173" fontId="0" fillId="0" borderId="6" xfId="0" applyNumberFormat="1" applyBorder="1" applyAlignment="1">
      <alignment horizontal="center"/>
    </xf>
    <xf numFmtId="164" fontId="20" fillId="2" borderId="6" xfId="1" applyFont="1" applyFill="1" applyBorder="1"/>
    <xf numFmtId="0" fontId="14" fillId="2" borderId="6" xfId="0" applyFont="1" applyFill="1" applyBorder="1" applyAlignment="1">
      <alignment horizontal="center"/>
    </xf>
    <xf numFmtId="0" fontId="22" fillId="2" borderId="6" xfId="0" applyFont="1" applyFill="1" applyBorder="1"/>
    <xf numFmtId="43" fontId="23" fillId="2" borderId="6" xfId="4" applyFont="1" applyFill="1" applyBorder="1" applyAlignment="1">
      <alignment horizontal="center"/>
    </xf>
    <xf numFmtId="43" fontId="23" fillId="2" borderId="6" xfId="4" applyFont="1" applyFill="1" applyBorder="1" applyAlignment="1">
      <alignment horizontal="right" vertical="center"/>
    </xf>
    <xf numFmtId="43" fontId="25" fillId="2" borderId="6" xfId="4" applyFont="1" applyFill="1" applyBorder="1" applyAlignment="1">
      <alignment horizontal="center"/>
    </xf>
    <xf numFmtId="43" fontId="23" fillId="2" borderId="6" xfId="4" applyFont="1" applyFill="1" applyBorder="1"/>
    <xf numFmtId="43" fontId="26" fillId="0" borderId="6" xfId="4" applyFont="1" applyBorder="1"/>
    <xf numFmtId="43" fontId="26" fillId="2" borderId="6" xfId="4" applyFont="1" applyFill="1" applyBorder="1"/>
    <xf numFmtId="43" fontId="23" fillId="0" borderId="6" xfId="4" applyFont="1" applyBorder="1"/>
    <xf numFmtId="43" fontId="23" fillId="0" borderId="6" xfId="4" applyFont="1" applyBorder="1" applyAlignment="1">
      <alignment horizontal="center"/>
    </xf>
    <xf numFmtId="43" fontId="23" fillId="0" borderId="6" xfId="4" applyFont="1" applyBorder="1" applyAlignment="1"/>
    <xf numFmtId="164" fontId="27" fillId="2" borderId="6" xfId="1" applyFont="1" applyFill="1" applyBorder="1" applyAlignment="1">
      <alignment horizontal="center" wrapText="1"/>
    </xf>
    <xf numFmtId="164" fontId="26" fillId="2" borderId="6" xfId="1" applyFont="1" applyFill="1" applyBorder="1"/>
    <xf numFmtId="43" fontId="25" fillId="2" borderId="6" xfId="4" applyFont="1" applyFill="1" applyBorder="1"/>
    <xf numFmtId="164" fontId="27" fillId="2" borderId="6" xfId="1" applyFont="1" applyFill="1" applyBorder="1" applyAlignment="1">
      <alignment horizontal="center" vertical="center" wrapText="1"/>
    </xf>
    <xf numFmtId="14" fontId="27" fillId="2" borderId="6" xfId="1" applyNumberFormat="1" applyFont="1" applyFill="1" applyBorder="1" applyAlignment="1">
      <alignment horizontal="center" vertical="center"/>
    </xf>
    <xf numFmtId="43" fontId="27" fillId="2" borderId="6" xfId="4" applyFont="1" applyFill="1" applyBorder="1" applyAlignment="1">
      <alignment horizontal="center" vertical="center"/>
    </xf>
    <xf numFmtId="43" fontId="28" fillId="2" borderId="6" xfId="4" applyFont="1" applyFill="1" applyBorder="1" applyAlignment="1">
      <alignment horizontal="center" vertical="center"/>
    </xf>
    <xf numFmtId="43" fontId="22" fillId="2" borderId="6" xfId="4" applyFont="1" applyFill="1" applyBorder="1" applyAlignment="1">
      <alignment horizontal="center" vertical="center"/>
    </xf>
    <xf numFmtId="43" fontId="22" fillId="0" borderId="6" xfId="4" applyFont="1" applyBorder="1" applyAlignment="1">
      <alignment horizontal="center" vertical="center"/>
    </xf>
    <xf numFmtId="43" fontId="22" fillId="0" borderId="6" xfId="4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165" fontId="23" fillId="2" borderId="6" xfId="4" applyNumberFormat="1" applyFont="1" applyFill="1" applyBorder="1" applyAlignment="1">
      <alignment horizontal="center" vertical="center"/>
    </xf>
    <xf numFmtId="43" fontId="23" fillId="2" borderId="6" xfId="4" applyFont="1" applyFill="1" applyBorder="1" applyAlignment="1">
      <alignment horizontal="center" vertical="center"/>
    </xf>
    <xf numFmtId="165" fontId="25" fillId="2" borderId="6" xfId="4" applyNumberFormat="1" applyFont="1" applyFill="1" applyBorder="1" applyAlignment="1">
      <alignment horizontal="center" vertical="center"/>
    </xf>
    <xf numFmtId="43" fontId="25" fillId="2" borderId="6" xfId="4" applyFont="1" applyFill="1" applyBorder="1" applyAlignment="1">
      <alignment horizontal="center" vertical="center"/>
    </xf>
    <xf numFmtId="165" fontId="23" fillId="2" borderId="6" xfId="4" applyNumberFormat="1" applyFont="1" applyFill="1" applyBorder="1" applyAlignment="1" applyProtection="1">
      <alignment horizontal="center" vertical="center"/>
      <protection locked="0"/>
    </xf>
    <xf numFmtId="165" fontId="23" fillId="0" borderId="6" xfId="4" applyNumberFormat="1" applyFont="1" applyBorder="1" applyAlignment="1">
      <alignment horizontal="center" vertical="center"/>
    </xf>
    <xf numFmtId="43" fontId="23" fillId="0" borderId="6" xfId="4" applyFont="1" applyBorder="1" applyAlignment="1">
      <alignment horizontal="center" vertical="center"/>
    </xf>
    <xf numFmtId="14" fontId="27" fillId="2" borderId="3" xfId="1" applyNumberFormat="1" applyFont="1" applyFill="1" applyBorder="1" applyAlignment="1">
      <alignment horizontal="center" vertical="center"/>
    </xf>
    <xf numFmtId="14" fontId="28" fillId="2" borderId="6" xfId="1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165" fontId="23" fillId="0" borderId="6" xfId="4" applyNumberFormat="1" applyFont="1" applyFill="1" applyBorder="1" applyAlignment="1">
      <alignment horizontal="center" vertical="center"/>
    </xf>
    <xf numFmtId="43" fontId="23" fillId="0" borderId="6" xfId="4" applyFont="1" applyFill="1" applyBorder="1" applyAlignment="1">
      <alignment horizontal="center" vertical="center"/>
    </xf>
    <xf numFmtId="164" fontId="21" fillId="0" borderId="6" xfId="1" applyFont="1" applyFill="1" applyBorder="1" applyAlignment="1">
      <alignment horizontal="center" vertical="center" wrapText="1"/>
    </xf>
    <xf numFmtId="14" fontId="21" fillId="2" borderId="6" xfId="1" applyNumberFormat="1" applyFont="1" applyFill="1" applyBorder="1" applyAlignment="1">
      <alignment horizontal="center"/>
    </xf>
    <xf numFmtId="14" fontId="24" fillId="2" borderId="6" xfId="1" applyNumberFormat="1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0" fillId="2" borderId="6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/>
    </xf>
    <xf numFmtId="14" fontId="5" fillId="2" borderId="3" xfId="1" applyNumberFormat="1" applyFont="1" applyFill="1" applyBorder="1" applyAlignment="1">
      <alignment horizontal="center" vertical="center"/>
    </xf>
    <xf numFmtId="14" fontId="9" fillId="2" borderId="3" xfId="1" applyNumberFormat="1" applyFont="1" applyFill="1" applyBorder="1" applyAlignment="1">
      <alignment horizontal="center" vertical="center"/>
    </xf>
    <xf numFmtId="14" fontId="5" fillId="2" borderId="2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3" fillId="0" borderId="0" xfId="0" applyFont="1"/>
    <xf numFmtId="0" fontId="25" fillId="0" borderId="0" xfId="0" applyFont="1"/>
    <xf numFmtId="2" fontId="23" fillId="0" borderId="0" xfId="0" applyNumberFormat="1" applyFont="1"/>
    <xf numFmtId="0" fontId="23" fillId="0" borderId="8" xfId="0" applyFont="1" applyBorder="1"/>
    <xf numFmtId="0" fontId="23" fillId="0" borderId="2" xfId="0" applyFont="1" applyBorder="1"/>
    <xf numFmtId="0" fontId="23" fillId="0" borderId="0" xfId="0" applyFont="1" applyAlignment="1">
      <alignment horizontal="center" vertical="center"/>
    </xf>
    <xf numFmtId="165" fontId="26" fillId="2" borderId="6" xfId="4" applyNumberFormat="1" applyFont="1" applyFill="1" applyBorder="1" applyAlignment="1">
      <alignment horizontal="center" vertical="center" wrapText="1"/>
    </xf>
    <xf numFmtId="165" fontId="26" fillId="3" borderId="6" xfId="4" applyNumberFormat="1" applyFont="1" applyFill="1" applyBorder="1" applyAlignment="1">
      <alignment horizontal="center" vertical="center" wrapText="1"/>
    </xf>
    <xf numFmtId="3" fontId="26" fillId="2" borderId="6" xfId="3" applyNumberFormat="1" applyFont="1" applyFill="1" applyBorder="1" applyAlignment="1">
      <alignment horizontal="center" vertical="center" wrapText="1"/>
    </xf>
    <xf numFmtId="165" fontId="25" fillId="2" borderId="6" xfId="4" applyNumberFormat="1" applyFont="1" applyFill="1" applyBorder="1" applyAlignment="1">
      <alignment horizontal="center" vertical="center" wrapText="1"/>
    </xf>
    <xf numFmtId="165" fontId="25" fillId="3" borderId="6" xfId="4" applyNumberFormat="1" applyFont="1" applyFill="1" applyBorder="1" applyAlignment="1">
      <alignment horizontal="center" vertical="center" wrapText="1"/>
    </xf>
    <xf numFmtId="165" fontId="26" fillId="0" borderId="6" xfId="4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3" fontId="26" fillId="0" borderId="6" xfId="4" applyFont="1" applyFill="1" applyBorder="1"/>
    <xf numFmtId="43" fontId="26" fillId="0" borderId="6" xfId="4" applyFont="1" applyFill="1" applyBorder="1" applyAlignment="1">
      <alignment horizontal="center"/>
    </xf>
    <xf numFmtId="43" fontId="26" fillId="0" borderId="6" xfId="4" applyFont="1" applyFill="1" applyBorder="1" applyAlignment="1">
      <alignment horizontal="right" vertical="top" wrapText="1"/>
    </xf>
    <xf numFmtId="43" fontId="26" fillId="0" borderId="6" xfId="4" applyFont="1" applyFill="1" applyBorder="1" applyAlignment="1">
      <alignment horizontal="center" vertical="top" wrapText="1"/>
    </xf>
    <xf numFmtId="17" fontId="26" fillId="0" borderId="6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26" fillId="0" borderId="6" xfId="4" applyNumberFormat="1" applyFont="1" applyFill="1" applyBorder="1"/>
    <xf numFmtId="165" fontId="26" fillId="0" borderId="6" xfId="4" applyNumberFormat="1" applyFont="1" applyFill="1" applyBorder="1" applyAlignment="1">
      <alignment horizontal="right" vertical="top" wrapText="1"/>
    </xf>
    <xf numFmtId="165" fontId="26" fillId="0" borderId="6" xfId="4" applyNumberFormat="1" applyFont="1" applyFill="1" applyBorder="1" applyAlignment="1">
      <alignment horizontal="center" vertical="top" wrapText="1"/>
    </xf>
    <xf numFmtId="17" fontId="25" fillId="0" borderId="6" xfId="0" applyNumberFormat="1" applyFont="1" applyFill="1" applyBorder="1" applyAlignment="1">
      <alignment horizontal="center" vertical="center"/>
    </xf>
    <xf numFmtId="43" fontId="25" fillId="0" borderId="6" xfId="4" applyFont="1" applyFill="1" applyBorder="1"/>
    <xf numFmtId="165" fontId="25" fillId="0" borderId="6" xfId="4" applyNumberFormat="1" applyFont="1" applyFill="1" applyBorder="1"/>
    <xf numFmtId="0" fontId="0" fillId="0" borderId="0" xfId="0" applyAlignment="1">
      <alignment wrapText="1"/>
    </xf>
    <xf numFmtId="43" fontId="7" fillId="0" borderId="6" xfId="4" applyFont="1" applyFill="1" applyBorder="1" applyAlignment="1">
      <alignment horizontal="center" vertical="center"/>
    </xf>
    <xf numFmtId="43" fontId="12" fillId="0" borderId="6" xfId="4" applyFont="1" applyFill="1" applyBorder="1" applyAlignment="1">
      <alignment horizontal="center" vertical="center"/>
    </xf>
    <xf numFmtId="43" fontId="26" fillId="0" borderId="6" xfId="4" applyFont="1" applyFill="1" applyBorder="1" applyAlignment="1">
      <alignment horizontal="center" vertical="center" wrapText="1"/>
    </xf>
    <xf numFmtId="43" fontId="27" fillId="0" borderId="6" xfId="4" applyFont="1" applyFill="1" applyBorder="1" applyAlignment="1">
      <alignment horizontal="center" vertical="center"/>
    </xf>
    <xf numFmtId="43" fontId="26" fillId="0" borderId="6" xfId="4" applyFont="1" applyFill="1" applyBorder="1" applyAlignment="1">
      <alignment horizontal="center" vertical="center"/>
    </xf>
    <xf numFmtId="43" fontId="27" fillId="0" borderId="6" xfId="4" applyFont="1" applyFill="1" applyBorder="1" applyAlignment="1">
      <alignment horizontal="center" vertical="center" wrapText="1"/>
    </xf>
    <xf numFmtId="43" fontId="26" fillId="5" borderId="6" xfId="4" applyFont="1" applyFill="1" applyBorder="1" applyAlignment="1">
      <alignment horizontal="center" vertical="center"/>
    </xf>
    <xf numFmtId="43" fontId="26" fillId="5" borderId="6" xfId="4" applyFont="1" applyFill="1" applyBorder="1" applyAlignment="1">
      <alignment horizontal="center" vertical="center" wrapText="1"/>
    </xf>
    <xf numFmtId="43" fontId="27" fillId="5" borderId="6" xfId="4" applyFont="1" applyFill="1" applyBorder="1" applyAlignment="1">
      <alignment horizontal="center" vertical="center" wrapText="1"/>
    </xf>
    <xf numFmtId="174" fontId="2" fillId="0" borderId="0" xfId="0" applyNumberFormat="1" applyFont="1"/>
  </cellXfs>
  <cellStyles count="5">
    <cellStyle name="Normal" xfId="0" builtinId="0"/>
    <cellStyle name="Normal 3" xfId="3"/>
    <cellStyle name="Separador de milhares" xfId="4" builtinId="3"/>
    <cellStyle name="Separador de milhares 2" xfId="1"/>
    <cellStyle name="Vírgula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ITBI!$D$1</c:f>
              <c:strCache>
                <c:ptCount val="1"/>
                <c:pt idx="0">
                  <c:v>ITBI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ITBI!$A$17:$A$107</c:f>
              <c:strCache>
                <c:ptCount val="91"/>
                <c:pt idx="0">
                  <c:v>2008/04</c:v>
                </c:pt>
                <c:pt idx="1">
                  <c:v>2008/05</c:v>
                </c:pt>
                <c:pt idx="2">
                  <c:v>2008/06</c:v>
                </c:pt>
                <c:pt idx="3">
                  <c:v>2008/07</c:v>
                </c:pt>
                <c:pt idx="4">
                  <c:v>2008/08</c:v>
                </c:pt>
                <c:pt idx="5">
                  <c:v>2008/09</c:v>
                </c:pt>
                <c:pt idx="6">
                  <c:v>2008/10</c:v>
                </c:pt>
                <c:pt idx="7">
                  <c:v>2008/11</c:v>
                </c:pt>
                <c:pt idx="8">
                  <c:v>2008/12</c:v>
                </c:pt>
                <c:pt idx="9">
                  <c:v>2009/01</c:v>
                </c:pt>
                <c:pt idx="10">
                  <c:v>2009/02</c:v>
                </c:pt>
                <c:pt idx="11">
                  <c:v>2009/03</c:v>
                </c:pt>
                <c:pt idx="12">
                  <c:v>2009/04</c:v>
                </c:pt>
                <c:pt idx="13">
                  <c:v>2009/05</c:v>
                </c:pt>
                <c:pt idx="14">
                  <c:v>2009/06</c:v>
                </c:pt>
                <c:pt idx="15">
                  <c:v>2009/07</c:v>
                </c:pt>
                <c:pt idx="16">
                  <c:v>2009/08</c:v>
                </c:pt>
                <c:pt idx="17">
                  <c:v>2009/09</c:v>
                </c:pt>
                <c:pt idx="18">
                  <c:v>2009/10</c:v>
                </c:pt>
                <c:pt idx="19">
                  <c:v>2009/11</c:v>
                </c:pt>
                <c:pt idx="20">
                  <c:v>2009/12</c:v>
                </c:pt>
                <c:pt idx="21">
                  <c:v>2010/01</c:v>
                </c:pt>
                <c:pt idx="22">
                  <c:v>2010/02</c:v>
                </c:pt>
                <c:pt idx="23">
                  <c:v>2010/03</c:v>
                </c:pt>
                <c:pt idx="24">
                  <c:v>2010/04</c:v>
                </c:pt>
                <c:pt idx="25">
                  <c:v>2010/05</c:v>
                </c:pt>
                <c:pt idx="26">
                  <c:v>2010/06</c:v>
                </c:pt>
                <c:pt idx="27">
                  <c:v>2010/07</c:v>
                </c:pt>
                <c:pt idx="28">
                  <c:v>2010/08</c:v>
                </c:pt>
                <c:pt idx="29">
                  <c:v>2010/09</c:v>
                </c:pt>
                <c:pt idx="30">
                  <c:v>2010/10</c:v>
                </c:pt>
                <c:pt idx="31">
                  <c:v>2010/11</c:v>
                </c:pt>
                <c:pt idx="32">
                  <c:v>2010/12</c:v>
                </c:pt>
                <c:pt idx="33">
                  <c:v>2011/01</c:v>
                </c:pt>
                <c:pt idx="34">
                  <c:v>2011/02</c:v>
                </c:pt>
                <c:pt idx="35">
                  <c:v>2011/03</c:v>
                </c:pt>
                <c:pt idx="36">
                  <c:v>2011/04</c:v>
                </c:pt>
                <c:pt idx="37">
                  <c:v>2011/05</c:v>
                </c:pt>
                <c:pt idx="38">
                  <c:v>2011/06</c:v>
                </c:pt>
                <c:pt idx="39">
                  <c:v>2011/07</c:v>
                </c:pt>
                <c:pt idx="40">
                  <c:v>2011/08</c:v>
                </c:pt>
                <c:pt idx="41">
                  <c:v>2011/09</c:v>
                </c:pt>
                <c:pt idx="42">
                  <c:v>2011/10</c:v>
                </c:pt>
                <c:pt idx="43">
                  <c:v>2011/11</c:v>
                </c:pt>
                <c:pt idx="44">
                  <c:v>2011/12</c:v>
                </c:pt>
                <c:pt idx="45">
                  <c:v>2012/01</c:v>
                </c:pt>
                <c:pt idx="46">
                  <c:v>2012/02</c:v>
                </c:pt>
                <c:pt idx="47">
                  <c:v>2012/03</c:v>
                </c:pt>
                <c:pt idx="48">
                  <c:v>2012/04</c:v>
                </c:pt>
                <c:pt idx="49">
                  <c:v>2012/05</c:v>
                </c:pt>
                <c:pt idx="50">
                  <c:v>2012/06</c:v>
                </c:pt>
                <c:pt idx="51">
                  <c:v>2012/07</c:v>
                </c:pt>
                <c:pt idx="52">
                  <c:v>2012/08</c:v>
                </c:pt>
                <c:pt idx="53">
                  <c:v>2012/09</c:v>
                </c:pt>
                <c:pt idx="54">
                  <c:v>2012/10</c:v>
                </c:pt>
                <c:pt idx="55">
                  <c:v>2012/11</c:v>
                </c:pt>
                <c:pt idx="56">
                  <c:v>2012/12</c:v>
                </c:pt>
                <c:pt idx="57">
                  <c:v>2013/01</c:v>
                </c:pt>
                <c:pt idx="58">
                  <c:v>2013/02</c:v>
                </c:pt>
                <c:pt idx="59">
                  <c:v>2013/03</c:v>
                </c:pt>
                <c:pt idx="60">
                  <c:v>2013/04</c:v>
                </c:pt>
                <c:pt idx="61">
                  <c:v>2013/05</c:v>
                </c:pt>
                <c:pt idx="62">
                  <c:v>2013/06</c:v>
                </c:pt>
                <c:pt idx="63">
                  <c:v>2013/07</c:v>
                </c:pt>
                <c:pt idx="64">
                  <c:v>2013/08</c:v>
                </c:pt>
                <c:pt idx="65">
                  <c:v>2013/09</c:v>
                </c:pt>
                <c:pt idx="66">
                  <c:v>2013/10</c:v>
                </c:pt>
                <c:pt idx="67">
                  <c:v>2013/11</c:v>
                </c:pt>
                <c:pt idx="68">
                  <c:v>2013/12</c:v>
                </c:pt>
                <c:pt idx="69">
                  <c:v>2014/01</c:v>
                </c:pt>
                <c:pt idx="70">
                  <c:v>2014/02</c:v>
                </c:pt>
                <c:pt idx="71">
                  <c:v>2014/03</c:v>
                </c:pt>
                <c:pt idx="72">
                  <c:v>2014/04</c:v>
                </c:pt>
                <c:pt idx="73">
                  <c:v>2014/05</c:v>
                </c:pt>
                <c:pt idx="74">
                  <c:v>2014/06</c:v>
                </c:pt>
                <c:pt idx="75">
                  <c:v>2014/07</c:v>
                </c:pt>
                <c:pt idx="76">
                  <c:v>2014/08</c:v>
                </c:pt>
                <c:pt idx="77">
                  <c:v>2014/09</c:v>
                </c:pt>
                <c:pt idx="78">
                  <c:v>2014/10</c:v>
                </c:pt>
                <c:pt idx="79">
                  <c:v>2014/11</c:v>
                </c:pt>
                <c:pt idx="80">
                  <c:v>2014/12</c:v>
                </c:pt>
                <c:pt idx="81">
                  <c:v>2015/01</c:v>
                </c:pt>
                <c:pt idx="82">
                  <c:v>2015/02</c:v>
                </c:pt>
                <c:pt idx="83">
                  <c:v>2015/03</c:v>
                </c:pt>
                <c:pt idx="84">
                  <c:v>2015/04</c:v>
                </c:pt>
                <c:pt idx="85">
                  <c:v>2015/05</c:v>
                </c:pt>
                <c:pt idx="86">
                  <c:v>2015/06</c:v>
                </c:pt>
                <c:pt idx="87">
                  <c:v>2015/07</c:v>
                </c:pt>
                <c:pt idx="88">
                  <c:v>2015/08</c:v>
                </c:pt>
                <c:pt idx="89">
                  <c:v>2015/09</c:v>
                </c:pt>
                <c:pt idx="90">
                  <c:v>2015/10</c:v>
                </c:pt>
              </c:strCache>
            </c:strRef>
          </c:cat>
          <c:val>
            <c:numRef>
              <c:f>ITBI!$D$17:$D$107</c:f>
              <c:numCache>
                <c:formatCode>_-* #,##0.00_-;\-* #,##0.00_-;_-* "-"??_-;_-@_-</c:formatCode>
                <c:ptCount val="91"/>
                <c:pt idx="0">
                  <c:v>115.30360932509365</c:v>
                </c:pt>
                <c:pt idx="1">
                  <c:v>58.902507048433549</c:v>
                </c:pt>
                <c:pt idx="2">
                  <c:v>76.036235120049056</c:v>
                </c:pt>
                <c:pt idx="3">
                  <c:v>79.245501521881749</c:v>
                </c:pt>
                <c:pt idx="4">
                  <c:v>88.921642138581888</c:v>
                </c:pt>
                <c:pt idx="5">
                  <c:v>70.154132980840302</c:v>
                </c:pt>
                <c:pt idx="6">
                  <c:v>71.169914899606525</c:v>
                </c:pt>
                <c:pt idx="7">
                  <c:v>62.263180891397361</c:v>
                </c:pt>
                <c:pt idx="8">
                  <c:v>91.245760373608832</c:v>
                </c:pt>
                <c:pt idx="9">
                  <c:v>41.97294583098796</c:v>
                </c:pt>
                <c:pt idx="10">
                  <c:v>60.945778954671184</c:v>
                </c:pt>
                <c:pt idx="11">
                  <c:v>67.149492384419275</c:v>
                </c:pt>
                <c:pt idx="12">
                  <c:v>80.525593103437132</c:v>
                </c:pt>
                <c:pt idx="13">
                  <c:v>71.947789119089194</c:v>
                </c:pt>
                <c:pt idx="14">
                  <c:v>83.450351642024344</c:v>
                </c:pt>
                <c:pt idx="15">
                  <c:v>99.087273872941509</c:v>
                </c:pt>
                <c:pt idx="16">
                  <c:v>83.900699933753145</c:v>
                </c:pt>
                <c:pt idx="17">
                  <c:v>101.69593129987908</c:v>
                </c:pt>
                <c:pt idx="18">
                  <c:v>60.746144112868095</c:v>
                </c:pt>
                <c:pt idx="19">
                  <c:v>90.013727473668155</c:v>
                </c:pt>
                <c:pt idx="20">
                  <c:v>79.600731422152251</c:v>
                </c:pt>
                <c:pt idx="21">
                  <c:v>48.564446557407692</c:v>
                </c:pt>
                <c:pt idx="22">
                  <c:v>68.231743441115853</c:v>
                </c:pt>
                <c:pt idx="23">
                  <c:v>106.8844595901603</c:v>
                </c:pt>
                <c:pt idx="24">
                  <c:v>86.842412479634802</c:v>
                </c:pt>
                <c:pt idx="25">
                  <c:v>97.186691025645672</c:v>
                </c:pt>
                <c:pt idx="26">
                  <c:v>70.77928931953808</c:v>
                </c:pt>
                <c:pt idx="27">
                  <c:v>87.126915673311515</c:v>
                </c:pt>
                <c:pt idx="28">
                  <c:v>80.586034796811262</c:v>
                </c:pt>
                <c:pt idx="29">
                  <c:v>78.938721733512267</c:v>
                </c:pt>
                <c:pt idx="30">
                  <c:v>107.14072204809501</c:v>
                </c:pt>
                <c:pt idx="31">
                  <c:v>195.45500134763765</c:v>
                </c:pt>
                <c:pt idx="32">
                  <c:v>104.44761968607628</c:v>
                </c:pt>
                <c:pt idx="33">
                  <c:v>100</c:v>
                </c:pt>
                <c:pt idx="34">
                  <c:v>79.619028390319627</c:v>
                </c:pt>
                <c:pt idx="35">
                  <c:v>95.809288626791584</c:v>
                </c:pt>
                <c:pt idx="36">
                  <c:v>122.55895407275739</c:v>
                </c:pt>
                <c:pt idx="37">
                  <c:v>135.37747204246767</c:v>
                </c:pt>
                <c:pt idx="38">
                  <c:v>148.94931208992054</c:v>
                </c:pt>
                <c:pt idx="39">
                  <c:v>96.784091528128812</c:v>
                </c:pt>
                <c:pt idx="40">
                  <c:v>137.84175744673573</c:v>
                </c:pt>
                <c:pt idx="41">
                  <c:v>104.60549630930151</c:v>
                </c:pt>
                <c:pt idx="42">
                  <c:v>95.31109865643819</c:v>
                </c:pt>
                <c:pt idx="43">
                  <c:v>131.42457425213178</c:v>
                </c:pt>
                <c:pt idx="44">
                  <c:v>113.56834335092951</c:v>
                </c:pt>
                <c:pt idx="45">
                  <c:v>103.87038772703325</c:v>
                </c:pt>
                <c:pt idx="46">
                  <c:v>109.4379191120448</c:v>
                </c:pt>
                <c:pt idx="47">
                  <c:v>163.06317616724016</c:v>
                </c:pt>
                <c:pt idx="48">
                  <c:v>139.82652986344286</c:v>
                </c:pt>
                <c:pt idx="49">
                  <c:v>215.44386781147216</c:v>
                </c:pt>
                <c:pt idx="50">
                  <c:v>136.79839786589932</c:v>
                </c:pt>
                <c:pt idx="51">
                  <c:v>182.33894541455129</c:v>
                </c:pt>
                <c:pt idx="52">
                  <c:v>325.38261133149422</c:v>
                </c:pt>
                <c:pt idx="53">
                  <c:v>124.84325897119272</c:v>
                </c:pt>
                <c:pt idx="54">
                  <c:v>205.32831108251801</c:v>
                </c:pt>
                <c:pt idx="55">
                  <c:v>136.37883269647244</c:v>
                </c:pt>
                <c:pt idx="56">
                  <c:v>384.113657730716</c:v>
                </c:pt>
                <c:pt idx="57">
                  <c:v>156.21689769251853</c:v>
                </c:pt>
                <c:pt idx="58">
                  <c:v>263.0375348140094</c:v>
                </c:pt>
                <c:pt idx="59">
                  <c:v>192.37029069974258</c:v>
                </c:pt>
                <c:pt idx="60">
                  <c:v>187.39568098579792</c:v>
                </c:pt>
                <c:pt idx="61">
                  <c:v>155.74083795958103</c:v>
                </c:pt>
                <c:pt idx="62">
                  <c:v>156.04524288048438</c:v>
                </c:pt>
                <c:pt idx="63">
                  <c:v>337.38767882396257</c:v>
                </c:pt>
                <c:pt idx="64">
                  <c:v>243.93005666917804</c:v>
                </c:pt>
                <c:pt idx="65">
                  <c:v>258.79876234724873</c:v>
                </c:pt>
                <c:pt idx="66">
                  <c:v>281.91398665933463</c:v>
                </c:pt>
                <c:pt idx="67">
                  <c:v>130.44762662137512</c:v>
                </c:pt>
                <c:pt idx="68">
                  <c:v>229.57475657440588</c:v>
                </c:pt>
                <c:pt idx="69">
                  <c:v>124.91480097705161</c:v>
                </c:pt>
                <c:pt idx="70">
                  <c:v>244.21804865800976</c:v>
                </c:pt>
                <c:pt idx="71">
                  <c:v>203.74695645535618</c:v>
                </c:pt>
                <c:pt idx="72">
                  <c:v>148.87788041981935</c:v>
                </c:pt>
                <c:pt idx="73">
                  <c:v>363.82416421576562</c:v>
                </c:pt>
                <c:pt idx="74">
                  <c:v>176.01830878668753</c:v>
                </c:pt>
                <c:pt idx="75">
                  <c:v>301.95214454186618</c:v>
                </c:pt>
                <c:pt idx="76">
                  <c:v>347.45284963842147</c:v>
                </c:pt>
                <c:pt idx="77">
                  <c:v>234.06844063682018</c:v>
                </c:pt>
                <c:pt idx="78">
                  <c:v>245.67219990929061</c:v>
                </c:pt>
                <c:pt idx="79">
                  <c:v>313.48699134495746</c:v>
                </c:pt>
                <c:pt idx="80">
                  <c:v>260.33031777179667</c:v>
                </c:pt>
                <c:pt idx="81">
                  <c:v>118.67868727081753</c:v>
                </c:pt>
                <c:pt idx="82">
                  <c:v>208.81820301495532</c:v>
                </c:pt>
                <c:pt idx="83">
                  <c:v>216.86198023928509</c:v>
                </c:pt>
                <c:pt idx="84">
                  <c:v>160.49134921504776</c:v>
                </c:pt>
                <c:pt idx="85">
                  <c:v>192.49386435157277</c:v>
                </c:pt>
                <c:pt idx="86">
                  <c:v>175.95379362914443</c:v>
                </c:pt>
                <c:pt idx="87">
                  <c:v>157.65325186222293</c:v>
                </c:pt>
                <c:pt idx="88">
                  <c:v>183.17402964096593</c:v>
                </c:pt>
                <c:pt idx="89">
                  <c:v>140.55221059017126</c:v>
                </c:pt>
                <c:pt idx="90">
                  <c:v>171.97197342136019</c:v>
                </c:pt>
              </c:numCache>
            </c:numRef>
          </c:val>
        </c:ser>
        <c:marker val="1"/>
        <c:axId val="150536192"/>
        <c:axId val="150537728"/>
      </c:lineChart>
      <c:catAx>
        <c:axId val="1505361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50537728"/>
        <c:crosses val="autoZero"/>
        <c:auto val="1"/>
        <c:lblAlgn val="ctr"/>
        <c:lblOffset val="100"/>
      </c:catAx>
      <c:valAx>
        <c:axId val="150537728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50536192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RENAEST!$C$1</c:f>
              <c:strCache>
                <c:ptCount val="1"/>
                <c:pt idx="0">
                  <c:v>Frota de Veículos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RENAEST!$A$19:$A$97</c:f>
              <c:strCache>
                <c:ptCount val="79"/>
                <c:pt idx="0">
                  <c:v>2009/06</c:v>
                </c:pt>
                <c:pt idx="1">
                  <c:v>2009/07</c:v>
                </c:pt>
                <c:pt idx="2">
                  <c:v>2009/08</c:v>
                </c:pt>
                <c:pt idx="3">
                  <c:v>2009/09</c:v>
                </c:pt>
                <c:pt idx="4">
                  <c:v>2009/10</c:v>
                </c:pt>
                <c:pt idx="5">
                  <c:v>2009/11</c:v>
                </c:pt>
                <c:pt idx="6">
                  <c:v>2009/12</c:v>
                </c:pt>
                <c:pt idx="7">
                  <c:v>2010/01</c:v>
                </c:pt>
                <c:pt idx="8">
                  <c:v>2010/02</c:v>
                </c:pt>
                <c:pt idx="9">
                  <c:v>2010/03</c:v>
                </c:pt>
                <c:pt idx="10">
                  <c:v>2010/04</c:v>
                </c:pt>
                <c:pt idx="11">
                  <c:v>2010/05</c:v>
                </c:pt>
                <c:pt idx="12">
                  <c:v>2010/06</c:v>
                </c:pt>
                <c:pt idx="13">
                  <c:v>2010/07</c:v>
                </c:pt>
                <c:pt idx="14">
                  <c:v>2010/08</c:v>
                </c:pt>
                <c:pt idx="15">
                  <c:v>2010/09</c:v>
                </c:pt>
                <c:pt idx="16">
                  <c:v>2010/10</c:v>
                </c:pt>
                <c:pt idx="17">
                  <c:v>2010/11</c:v>
                </c:pt>
                <c:pt idx="18">
                  <c:v>2010/12</c:v>
                </c:pt>
                <c:pt idx="19">
                  <c:v>2011/01</c:v>
                </c:pt>
                <c:pt idx="20">
                  <c:v>2011/02</c:v>
                </c:pt>
                <c:pt idx="21">
                  <c:v>2011/03</c:v>
                </c:pt>
                <c:pt idx="22">
                  <c:v>2011/04</c:v>
                </c:pt>
                <c:pt idx="23">
                  <c:v>2011/05</c:v>
                </c:pt>
                <c:pt idx="24">
                  <c:v>2011/06</c:v>
                </c:pt>
                <c:pt idx="25">
                  <c:v>2011/07</c:v>
                </c:pt>
                <c:pt idx="26">
                  <c:v>2011/08</c:v>
                </c:pt>
                <c:pt idx="27">
                  <c:v>2011/09</c:v>
                </c:pt>
                <c:pt idx="28">
                  <c:v>2011/10</c:v>
                </c:pt>
                <c:pt idx="29">
                  <c:v>2011/11</c:v>
                </c:pt>
                <c:pt idx="30">
                  <c:v>2011/12</c:v>
                </c:pt>
                <c:pt idx="31">
                  <c:v>2012/01</c:v>
                </c:pt>
                <c:pt idx="32">
                  <c:v>2012/02</c:v>
                </c:pt>
                <c:pt idx="33">
                  <c:v>2012/03</c:v>
                </c:pt>
                <c:pt idx="34">
                  <c:v>2012/04</c:v>
                </c:pt>
                <c:pt idx="35">
                  <c:v>2012/05</c:v>
                </c:pt>
                <c:pt idx="36">
                  <c:v>2012/06</c:v>
                </c:pt>
                <c:pt idx="37">
                  <c:v>2012/07</c:v>
                </c:pt>
                <c:pt idx="38">
                  <c:v>2012/08</c:v>
                </c:pt>
                <c:pt idx="39">
                  <c:v>2012/09</c:v>
                </c:pt>
                <c:pt idx="40">
                  <c:v>2012/10</c:v>
                </c:pt>
                <c:pt idx="41">
                  <c:v>2012/11</c:v>
                </c:pt>
                <c:pt idx="42">
                  <c:v>2012/12</c:v>
                </c:pt>
                <c:pt idx="43">
                  <c:v>2013/01</c:v>
                </c:pt>
                <c:pt idx="44">
                  <c:v>2013/02</c:v>
                </c:pt>
                <c:pt idx="45">
                  <c:v>2013/03</c:v>
                </c:pt>
                <c:pt idx="46">
                  <c:v>2013/04</c:v>
                </c:pt>
                <c:pt idx="47">
                  <c:v>2013/05</c:v>
                </c:pt>
                <c:pt idx="48">
                  <c:v>2013/06</c:v>
                </c:pt>
                <c:pt idx="49">
                  <c:v>2013/07</c:v>
                </c:pt>
                <c:pt idx="50">
                  <c:v>2013/08</c:v>
                </c:pt>
                <c:pt idx="51">
                  <c:v>2013/09</c:v>
                </c:pt>
                <c:pt idx="52">
                  <c:v>2013/10</c:v>
                </c:pt>
                <c:pt idx="53">
                  <c:v>2013/11</c:v>
                </c:pt>
                <c:pt idx="54">
                  <c:v>2013/12</c:v>
                </c:pt>
                <c:pt idx="55">
                  <c:v>2014/01</c:v>
                </c:pt>
                <c:pt idx="56">
                  <c:v>2014/02</c:v>
                </c:pt>
                <c:pt idx="57">
                  <c:v>2014/03</c:v>
                </c:pt>
                <c:pt idx="58">
                  <c:v>2014/04</c:v>
                </c:pt>
                <c:pt idx="59">
                  <c:v>2014/05</c:v>
                </c:pt>
                <c:pt idx="60">
                  <c:v>2014/06</c:v>
                </c:pt>
                <c:pt idx="61">
                  <c:v>2014/07</c:v>
                </c:pt>
                <c:pt idx="62">
                  <c:v>2014/08</c:v>
                </c:pt>
                <c:pt idx="63">
                  <c:v>2014/09</c:v>
                </c:pt>
                <c:pt idx="64">
                  <c:v>2014/10</c:v>
                </c:pt>
                <c:pt idx="65">
                  <c:v>2014/11</c:v>
                </c:pt>
                <c:pt idx="66">
                  <c:v>2014/12</c:v>
                </c:pt>
                <c:pt idx="67">
                  <c:v>2015/01</c:v>
                </c:pt>
                <c:pt idx="68">
                  <c:v>2015/02</c:v>
                </c:pt>
                <c:pt idx="69">
                  <c:v>2015/03</c:v>
                </c:pt>
                <c:pt idx="70">
                  <c:v>2015/04</c:v>
                </c:pt>
                <c:pt idx="71">
                  <c:v>2015/05</c:v>
                </c:pt>
                <c:pt idx="72">
                  <c:v>2015/06</c:v>
                </c:pt>
                <c:pt idx="73">
                  <c:v>2015/07</c:v>
                </c:pt>
                <c:pt idx="74">
                  <c:v>2015/08</c:v>
                </c:pt>
                <c:pt idx="75">
                  <c:v>2015/09</c:v>
                </c:pt>
                <c:pt idx="76">
                  <c:v>2015/10</c:v>
                </c:pt>
                <c:pt idx="77">
                  <c:v>2015/11</c:v>
                </c:pt>
                <c:pt idx="78">
                  <c:v>2015/12</c:v>
                </c:pt>
              </c:strCache>
            </c:strRef>
          </c:cat>
          <c:val>
            <c:numRef>
              <c:f>RENAEST!$C$19:$C$97</c:f>
              <c:numCache>
                <c:formatCode>_-* #,##0.00_-;\-* #,##0.00_-;_-* "-"??_-;_-@_-</c:formatCode>
                <c:ptCount val="79"/>
                <c:pt idx="0">
                  <c:v>74.59657202280367</c:v>
                </c:pt>
                <c:pt idx="1">
                  <c:v>75.773894635197109</c:v>
                </c:pt>
                <c:pt idx="2">
                  <c:v>77.077491597184817</c:v>
                </c:pt>
                <c:pt idx="3">
                  <c:v>78.460938515533613</c:v>
                </c:pt>
                <c:pt idx="4">
                  <c:v>79.889881339250906</c:v>
                </c:pt>
                <c:pt idx="5">
                  <c:v>81.205548643479233</c:v>
                </c:pt>
                <c:pt idx="6">
                  <c:v>82.678130396835712</c:v>
                </c:pt>
                <c:pt idx="7">
                  <c:v>83.814599543183959</c:v>
                </c:pt>
                <c:pt idx="8">
                  <c:v>85.091270357096434</c:v>
                </c:pt>
                <c:pt idx="9">
                  <c:v>86.949174574288307</c:v>
                </c:pt>
                <c:pt idx="10">
                  <c:v>88.435683645614745</c:v>
                </c:pt>
                <c:pt idx="11">
                  <c:v>90.002971161166926</c:v>
                </c:pt>
                <c:pt idx="12">
                  <c:v>91.879445135652077</c:v>
                </c:pt>
                <c:pt idx="13">
                  <c:v>93.260106590406863</c:v>
                </c:pt>
                <c:pt idx="14">
                  <c:v>95.001949824515791</c:v>
                </c:pt>
                <c:pt idx="15">
                  <c:v>96.683441347421578</c:v>
                </c:pt>
                <c:pt idx="16">
                  <c:v>97.932257525394135</c:v>
                </c:pt>
                <c:pt idx="17">
                  <c:v>98.134667879890813</c:v>
                </c:pt>
                <c:pt idx="18">
                  <c:v>99.517186310374925</c:v>
                </c:pt>
                <c:pt idx="19">
                  <c:v>100</c:v>
                </c:pt>
                <c:pt idx="20">
                  <c:v>100.8393530296559</c:v>
                </c:pt>
                <c:pt idx="21">
                  <c:v>101.71770254962769</c:v>
                </c:pt>
                <c:pt idx="22">
                  <c:v>102.47349167146385</c:v>
                </c:pt>
                <c:pt idx="23">
                  <c:v>103.3704109487289</c:v>
                </c:pt>
                <c:pt idx="24">
                  <c:v>104.59508644222019</c:v>
                </c:pt>
                <c:pt idx="25">
                  <c:v>105.19767506638689</c:v>
                </c:pt>
                <c:pt idx="26">
                  <c:v>106.15958849417839</c:v>
                </c:pt>
                <c:pt idx="27">
                  <c:v>107.06300718649607</c:v>
                </c:pt>
                <c:pt idx="28">
                  <c:v>107.794655623851</c:v>
                </c:pt>
                <c:pt idx="29">
                  <c:v>108.68786094965739</c:v>
                </c:pt>
                <c:pt idx="30">
                  <c:v>109.80576033871236</c:v>
                </c:pt>
                <c:pt idx="31">
                  <c:v>110.27650368609683</c:v>
                </c:pt>
                <c:pt idx="32">
                  <c:v>110.9375870457373</c:v>
                </c:pt>
                <c:pt idx="33">
                  <c:v>111.642309335017</c:v>
                </c:pt>
                <c:pt idx="34">
                  <c:v>112.25882527715363</c:v>
                </c:pt>
                <c:pt idx="35">
                  <c:v>113.11210562477949</c:v>
                </c:pt>
                <c:pt idx="36">
                  <c:v>114.23743291675177</c:v>
                </c:pt>
                <c:pt idx="37">
                  <c:v>114.7573861209634</c:v>
                </c:pt>
                <c:pt idx="38">
                  <c:v>115.61809437150656</c:v>
                </c:pt>
                <c:pt idx="39">
                  <c:v>116.21511206848527</c:v>
                </c:pt>
                <c:pt idx="40">
                  <c:v>117.08789066126906</c:v>
                </c:pt>
                <c:pt idx="41">
                  <c:v>117.78147109617277</c:v>
                </c:pt>
                <c:pt idx="42">
                  <c:v>118.81209262594939</c:v>
                </c:pt>
                <c:pt idx="43">
                  <c:v>119.62451950753004</c:v>
                </c:pt>
                <c:pt idx="44">
                  <c:v>120.53072366344171</c:v>
                </c:pt>
                <c:pt idx="45">
                  <c:v>121.43414235575941</c:v>
                </c:pt>
                <c:pt idx="46">
                  <c:v>122.46847783699467</c:v>
                </c:pt>
                <c:pt idx="47">
                  <c:v>123.43689067983881</c:v>
                </c:pt>
                <c:pt idx="48">
                  <c:v>124.55664704462312</c:v>
                </c:pt>
                <c:pt idx="49">
                  <c:v>125.40342797719634</c:v>
                </c:pt>
                <c:pt idx="50">
                  <c:v>126.24649495831089</c:v>
                </c:pt>
                <c:pt idx="51">
                  <c:v>127.09420437874877</c:v>
                </c:pt>
                <c:pt idx="52">
                  <c:v>127.85556442777293</c:v>
                </c:pt>
                <c:pt idx="53">
                  <c:v>128.71998662977475</c:v>
                </c:pt>
                <c:pt idx="54">
                  <c:v>129.80910289502518</c:v>
                </c:pt>
                <c:pt idx="55">
                  <c:v>130.56582050472599</c:v>
                </c:pt>
                <c:pt idx="56">
                  <c:v>131.49523685725427</c:v>
                </c:pt>
                <c:pt idx="57">
                  <c:v>132.21574344023324</c:v>
                </c:pt>
                <c:pt idx="58">
                  <c:v>133.07923715437039</c:v>
                </c:pt>
                <c:pt idx="59">
                  <c:v>134.09593136617704</c:v>
                </c:pt>
                <c:pt idx="60">
                  <c:v>134.96035356817885</c:v>
                </c:pt>
                <c:pt idx="61">
                  <c:v>135.9111251415944</c:v>
                </c:pt>
                <c:pt idx="62">
                  <c:v>136.61120499155075</c:v>
                </c:pt>
                <c:pt idx="63">
                  <c:v>137.37906445562757</c:v>
                </c:pt>
                <c:pt idx="64">
                  <c:v>138.29826744164453</c:v>
                </c:pt>
                <c:pt idx="65">
                  <c:v>139.06891236931534</c:v>
                </c:pt>
                <c:pt idx="66">
                  <c:v>140.03082579710684</c:v>
                </c:pt>
                <c:pt idx="67">
                  <c:v>140.56934875861174</c:v>
                </c:pt>
                <c:pt idx="68">
                  <c:v>141.06980371766542</c:v>
                </c:pt>
                <c:pt idx="69">
                  <c:v>141.67053536610277</c:v>
                </c:pt>
                <c:pt idx="70">
                  <c:v>142.28240886891606</c:v>
                </c:pt>
                <c:pt idx="71">
                  <c:v>142.80978997604501</c:v>
                </c:pt>
                <c:pt idx="72">
                  <c:v>143.36966815843718</c:v>
                </c:pt>
                <c:pt idx="73">
                  <c:v>143.59436222168574</c:v>
                </c:pt>
                <c:pt idx="74">
                  <c:v>144.20809270022841</c:v>
                </c:pt>
                <c:pt idx="75">
                  <c:v>144.82368015450038</c:v>
                </c:pt>
                <c:pt idx="76">
                  <c:v>146.43924903901507</c:v>
                </c:pt>
                <c:pt idx="77">
                  <c:v>146.44481996620306</c:v>
                </c:pt>
                <c:pt idx="78">
                  <c:v>146.44017752687972</c:v>
                </c:pt>
              </c:numCache>
            </c:numRef>
          </c:val>
        </c:ser>
        <c:marker val="1"/>
        <c:axId val="133497984"/>
        <c:axId val="133499520"/>
      </c:lineChart>
      <c:catAx>
        <c:axId val="133497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499520"/>
        <c:crosses val="autoZero"/>
        <c:auto val="1"/>
        <c:lblAlgn val="ctr"/>
        <c:lblOffset val="100"/>
        <c:tickLblSkip val="3"/>
      </c:catAx>
      <c:valAx>
        <c:axId val="13349952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497984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RENAEST!$I$1</c:f>
              <c:strCache>
                <c:ptCount val="1"/>
                <c:pt idx="0">
                  <c:v>Primeiro Emplacamento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RENAEST!$G$16:$G$94</c:f>
              <c:strCache>
                <c:ptCount val="79"/>
                <c:pt idx="0">
                  <c:v>2009/03</c:v>
                </c:pt>
                <c:pt idx="1">
                  <c:v>2009/04</c:v>
                </c:pt>
                <c:pt idx="2">
                  <c:v>2009/05</c:v>
                </c:pt>
                <c:pt idx="3">
                  <c:v>2009/06</c:v>
                </c:pt>
                <c:pt idx="4">
                  <c:v>2009/07</c:v>
                </c:pt>
                <c:pt idx="5">
                  <c:v>2009/08</c:v>
                </c:pt>
                <c:pt idx="6">
                  <c:v>2009/09</c:v>
                </c:pt>
                <c:pt idx="7">
                  <c:v>2009/10</c:v>
                </c:pt>
                <c:pt idx="8">
                  <c:v>2009/11</c:v>
                </c:pt>
                <c:pt idx="9">
                  <c:v>2009/12</c:v>
                </c:pt>
                <c:pt idx="10">
                  <c:v>2010/01</c:v>
                </c:pt>
                <c:pt idx="11">
                  <c:v>2010/02</c:v>
                </c:pt>
                <c:pt idx="12">
                  <c:v>2010/03</c:v>
                </c:pt>
                <c:pt idx="13">
                  <c:v>2010/04</c:v>
                </c:pt>
                <c:pt idx="14">
                  <c:v>2010/05</c:v>
                </c:pt>
                <c:pt idx="15">
                  <c:v>2010/06</c:v>
                </c:pt>
                <c:pt idx="16">
                  <c:v>2010/07</c:v>
                </c:pt>
                <c:pt idx="17">
                  <c:v>2010/08</c:v>
                </c:pt>
                <c:pt idx="18">
                  <c:v>2010/09</c:v>
                </c:pt>
                <c:pt idx="19">
                  <c:v>2010/10</c:v>
                </c:pt>
                <c:pt idx="20">
                  <c:v>2010/11</c:v>
                </c:pt>
                <c:pt idx="21">
                  <c:v>2010/12</c:v>
                </c:pt>
                <c:pt idx="22">
                  <c:v>2011/01</c:v>
                </c:pt>
                <c:pt idx="23">
                  <c:v>2011/02</c:v>
                </c:pt>
                <c:pt idx="24">
                  <c:v>2011/03</c:v>
                </c:pt>
                <c:pt idx="25">
                  <c:v>2011/04</c:v>
                </c:pt>
                <c:pt idx="26">
                  <c:v>2011/05</c:v>
                </c:pt>
                <c:pt idx="27">
                  <c:v>2011/06</c:v>
                </c:pt>
                <c:pt idx="28">
                  <c:v>2011/07</c:v>
                </c:pt>
                <c:pt idx="29">
                  <c:v>2011/08</c:v>
                </c:pt>
                <c:pt idx="30">
                  <c:v>2011/09</c:v>
                </c:pt>
                <c:pt idx="31">
                  <c:v>2011/10</c:v>
                </c:pt>
                <c:pt idx="32">
                  <c:v>2011/11</c:v>
                </c:pt>
                <c:pt idx="33">
                  <c:v>2011/12</c:v>
                </c:pt>
                <c:pt idx="34">
                  <c:v>2012/01</c:v>
                </c:pt>
                <c:pt idx="35">
                  <c:v>2012/02</c:v>
                </c:pt>
                <c:pt idx="36">
                  <c:v>2012/03</c:v>
                </c:pt>
                <c:pt idx="37">
                  <c:v>2012/04</c:v>
                </c:pt>
                <c:pt idx="38">
                  <c:v>2012/05</c:v>
                </c:pt>
                <c:pt idx="39">
                  <c:v>2012/06</c:v>
                </c:pt>
                <c:pt idx="40">
                  <c:v>2012/07</c:v>
                </c:pt>
                <c:pt idx="41">
                  <c:v>2012/08</c:v>
                </c:pt>
                <c:pt idx="42">
                  <c:v>2012/09</c:v>
                </c:pt>
                <c:pt idx="43">
                  <c:v>2012/10</c:v>
                </c:pt>
                <c:pt idx="44">
                  <c:v>2012/11</c:v>
                </c:pt>
                <c:pt idx="45">
                  <c:v>2012/12</c:v>
                </c:pt>
                <c:pt idx="46">
                  <c:v>2013/01</c:v>
                </c:pt>
                <c:pt idx="47">
                  <c:v>2013/02</c:v>
                </c:pt>
                <c:pt idx="48">
                  <c:v>2013/03</c:v>
                </c:pt>
                <c:pt idx="49">
                  <c:v>2013/04</c:v>
                </c:pt>
                <c:pt idx="50">
                  <c:v>2013/05</c:v>
                </c:pt>
                <c:pt idx="51">
                  <c:v>2013/06</c:v>
                </c:pt>
                <c:pt idx="52">
                  <c:v>2013/07</c:v>
                </c:pt>
                <c:pt idx="53">
                  <c:v>2013/08</c:v>
                </c:pt>
                <c:pt idx="54">
                  <c:v>2013/09</c:v>
                </c:pt>
                <c:pt idx="55">
                  <c:v>2013/10</c:v>
                </c:pt>
                <c:pt idx="56">
                  <c:v>2013/11</c:v>
                </c:pt>
                <c:pt idx="57">
                  <c:v>2013/12</c:v>
                </c:pt>
                <c:pt idx="58">
                  <c:v>2014/01</c:v>
                </c:pt>
                <c:pt idx="59">
                  <c:v>2014/02</c:v>
                </c:pt>
                <c:pt idx="60">
                  <c:v>2014/03</c:v>
                </c:pt>
                <c:pt idx="61">
                  <c:v>2014/04</c:v>
                </c:pt>
                <c:pt idx="62">
                  <c:v>2014/05</c:v>
                </c:pt>
                <c:pt idx="63">
                  <c:v>2014/06</c:v>
                </c:pt>
                <c:pt idx="64">
                  <c:v>2014/07</c:v>
                </c:pt>
                <c:pt idx="65">
                  <c:v>2014/08</c:v>
                </c:pt>
                <c:pt idx="66">
                  <c:v>2014/09</c:v>
                </c:pt>
                <c:pt idx="67">
                  <c:v>2014/10</c:v>
                </c:pt>
                <c:pt idx="68">
                  <c:v>2014/11</c:v>
                </c:pt>
                <c:pt idx="69">
                  <c:v>2014/12</c:v>
                </c:pt>
                <c:pt idx="70">
                  <c:v>2015/01</c:v>
                </c:pt>
                <c:pt idx="71">
                  <c:v>2015/02</c:v>
                </c:pt>
                <c:pt idx="72">
                  <c:v>2015/03</c:v>
                </c:pt>
                <c:pt idx="73">
                  <c:v>2015/04</c:v>
                </c:pt>
                <c:pt idx="74">
                  <c:v>2015/05</c:v>
                </c:pt>
                <c:pt idx="75">
                  <c:v>2015/06</c:v>
                </c:pt>
                <c:pt idx="76">
                  <c:v>2015/07</c:v>
                </c:pt>
                <c:pt idx="77">
                  <c:v>2015/08</c:v>
                </c:pt>
                <c:pt idx="78">
                  <c:v>2015/09</c:v>
                </c:pt>
              </c:strCache>
            </c:strRef>
          </c:cat>
          <c:val>
            <c:numRef>
              <c:f>RENAEST!$I$16:$I$94</c:f>
              <c:numCache>
                <c:formatCode>_-* #,##0.00_-;\-* #,##0.00_-;_-* "-"??_-;_-@_-</c:formatCode>
                <c:ptCount val="79"/>
                <c:pt idx="0">
                  <c:v>156.2585969738652</c:v>
                </c:pt>
                <c:pt idx="1">
                  <c:v>138.92709766162309</c:v>
                </c:pt>
                <c:pt idx="2">
                  <c:v>177.71664374140303</c:v>
                </c:pt>
                <c:pt idx="3">
                  <c:v>171.38927097661622</c:v>
                </c:pt>
                <c:pt idx="4">
                  <c:v>166.29986244841817</c:v>
                </c:pt>
                <c:pt idx="5">
                  <c:v>158.0467675378267</c:v>
                </c:pt>
                <c:pt idx="6">
                  <c:v>164.51169188445667</c:v>
                </c:pt>
                <c:pt idx="7">
                  <c:v>164.92434662998625</c:v>
                </c:pt>
                <c:pt idx="8">
                  <c:v>154.47042640990372</c:v>
                </c:pt>
                <c:pt idx="9">
                  <c:v>169.32599724896838</c:v>
                </c:pt>
                <c:pt idx="10">
                  <c:v>151.85694635488306</c:v>
                </c:pt>
                <c:pt idx="11">
                  <c:v>151.16918844566715</c:v>
                </c:pt>
                <c:pt idx="12">
                  <c:v>216.23108665749658</c:v>
                </c:pt>
                <c:pt idx="13">
                  <c:v>171.66437414030261</c:v>
                </c:pt>
                <c:pt idx="14">
                  <c:v>183.90646492434664</c:v>
                </c:pt>
                <c:pt idx="15">
                  <c:v>191.74690508940853</c:v>
                </c:pt>
                <c:pt idx="16">
                  <c:v>196.14855570839066</c:v>
                </c:pt>
                <c:pt idx="17">
                  <c:v>203.43878954607976</c:v>
                </c:pt>
                <c:pt idx="18">
                  <c:v>204.26409903713895</c:v>
                </c:pt>
                <c:pt idx="19">
                  <c:v>155.43328748280604</c:v>
                </c:pt>
                <c:pt idx="20">
                  <c:v>29.573590096286107</c:v>
                </c:pt>
                <c:pt idx="21">
                  <c:v>173.86519944979369</c:v>
                </c:pt>
                <c:pt idx="22">
                  <c:v>100</c:v>
                </c:pt>
                <c:pt idx="23">
                  <c:v>108.11554332874829</c:v>
                </c:pt>
                <c:pt idx="24">
                  <c:v>122.00825309491059</c:v>
                </c:pt>
                <c:pt idx="25">
                  <c:v>111.82943603851444</c:v>
                </c:pt>
                <c:pt idx="26">
                  <c:v>129.43603851444291</c:v>
                </c:pt>
                <c:pt idx="27">
                  <c:v>128.88583218707015</c:v>
                </c:pt>
                <c:pt idx="28">
                  <c:v>128.4731774415406</c:v>
                </c:pt>
                <c:pt idx="29">
                  <c:v>135.62585969738652</c:v>
                </c:pt>
                <c:pt idx="30">
                  <c:v>128.74828060522697</c:v>
                </c:pt>
                <c:pt idx="31">
                  <c:v>103.85144429160935</c:v>
                </c:pt>
                <c:pt idx="32">
                  <c:v>123.65887207702887</c:v>
                </c:pt>
                <c:pt idx="33">
                  <c:v>144.15405777166436</c:v>
                </c:pt>
                <c:pt idx="34">
                  <c:v>89.408528198074279</c:v>
                </c:pt>
                <c:pt idx="35">
                  <c:v>87.07015130674003</c:v>
                </c:pt>
                <c:pt idx="36">
                  <c:v>97.936726272352132</c:v>
                </c:pt>
                <c:pt idx="37">
                  <c:v>84.731774415405781</c:v>
                </c:pt>
                <c:pt idx="38">
                  <c:v>103.16368638239339</c:v>
                </c:pt>
                <c:pt idx="39">
                  <c:v>105.91471801925722</c:v>
                </c:pt>
                <c:pt idx="40">
                  <c:v>121.32049518569463</c:v>
                </c:pt>
                <c:pt idx="41">
                  <c:v>123.52132049518569</c:v>
                </c:pt>
                <c:pt idx="42">
                  <c:v>84.869325997248964</c:v>
                </c:pt>
                <c:pt idx="43">
                  <c:v>118.01925722145805</c:v>
                </c:pt>
                <c:pt idx="44">
                  <c:v>101.37551581843192</c:v>
                </c:pt>
                <c:pt idx="45">
                  <c:v>137.68913342503438</c:v>
                </c:pt>
                <c:pt idx="46">
                  <c:v>133.97524071526823</c:v>
                </c:pt>
                <c:pt idx="47">
                  <c:v>118.15680880330123</c:v>
                </c:pt>
                <c:pt idx="48">
                  <c:v>118.84456671251719</c:v>
                </c:pt>
                <c:pt idx="49">
                  <c:v>138.10178817056396</c:v>
                </c:pt>
                <c:pt idx="50">
                  <c:v>131.77441540577718</c:v>
                </c:pt>
                <c:pt idx="51">
                  <c:v>115.4057771664374</c:v>
                </c:pt>
                <c:pt idx="52">
                  <c:v>156.39614855570838</c:v>
                </c:pt>
                <c:pt idx="53">
                  <c:v>121.04539202200826</c:v>
                </c:pt>
                <c:pt idx="54">
                  <c:v>117.88170563961486</c:v>
                </c:pt>
                <c:pt idx="55">
                  <c:v>108.52819807427785</c:v>
                </c:pt>
                <c:pt idx="56">
                  <c:v>124.48418156808802</c:v>
                </c:pt>
                <c:pt idx="57">
                  <c:v>145.39202200825309</c:v>
                </c:pt>
                <c:pt idx="58">
                  <c:v>103.02613480055021</c:v>
                </c:pt>
                <c:pt idx="59">
                  <c:v>120.63273727647868</c:v>
                </c:pt>
                <c:pt idx="60">
                  <c:v>100</c:v>
                </c:pt>
                <c:pt idx="61">
                  <c:v>157.63411279229712</c:v>
                </c:pt>
                <c:pt idx="62">
                  <c:v>183.08115543328748</c:v>
                </c:pt>
                <c:pt idx="63">
                  <c:v>150.20632737276478</c:v>
                </c:pt>
                <c:pt idx="64">
                  <c:v>155.43328748280604</c:v>
                </c:pt>
                <c:pt idx="65">
                  <c:v>138.51444291609354</c:v>
                </c:pt>
                <c:pt idx="66">
                  <c:v>138.51444291609354</c:v>
                </c:pt>
                <c:pt idx="67">
                  <c:v>160.38514442916093</c:v>
                </c:pt>
                <c:pt idx="68">
                  <c:v>138.92709766162309</c:v>
                </c:pt>
                <c:pt idx="69">
                  <c:v>168.6382393397524</c:v>
                </c:pt>
                <c:pt idx="70">
                  <c:v>122.97111416781293</c:v>
                </c:pt>
                <c:pt idx="71">
                  <c:v>90.784044016506186</c:v>
                </c:pt>
                <c:pt idx="72">
                  <c:v>127.23521320495186</c:v>
                </c:pt>
                <c:pt idx="73">
                  <c:v>126.40990371389272</c:v>
                </c:pt>
                <c:pt idx="74">
                  <c:v>108.25309491059147</c:v>
                </c:pt>
                <c:pt idx="75">
                  <c:v>101.10041265474553</c:v>
                </c:pt>
                <c:pt idx="76">
                  <c:v>126.13480055020632</c:v>
                </c:pt>
                <c:pt idx="77">
                  <c:v>114.03026134800551</c:v>
                </c:pt>
                <c:pt idx="78">
                  <c:v>117.1939477303989</c:v>
                </c:pt>
              </c:numCache>
            </c:numRef>
          </c:val>
        </c:ser>
        <c:marker val="1"/>
        <c:axId val="133511040"/>
        <c:axId val="133512576"/>
      </c:lineChart>
      <c:catAx>
        <c:axId val="133511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512576"/>
        <c:crosses val="autoZero"/>
        <c:auto val="1"/>
        <c:lblAlgn val="ctr"/>
        <c:lblOffset val="100"/>
        <c:tickLblSkip val="3"/>
      </c:catAx>
      <c:valAx>
        <c:axId val="133512576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511040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9.2307231954311689E-2"/>
          <c:y val="6.9444444444444503E-2"/>
          <c:w val="0.883805688784016"/>
          <c:h val="0.64882910469525212"/>
        </c:manualLayout>
      </c:layout>
      <c:lineChart>
        <c:grouping val="standard"/>
        <c:ser>
          <c:idx val="0"/>
          <c:order val="0"/>
          <c:tx>
            <c:strRef>
              <c:f>'Consumo Água'!$C$1</c:f>
              <c:strCache>
                <c:ptCount val="1"/>
                <c:pt idx="0">
                  <c:v>Consumo Água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'Consumo Água'!$A$17:$A$95</c:f>
              <c:numCache>
                <c:formatCode>mmm/yy</c:formatCode>
                <c:ptCount val="79"/>
                <c:pt idx="0">
                  <c:v>39904</c:v>
                </c:pt>
                <c:pt idx="1">
                  <c:v>39934</c:v>
                </c:pt>
                <c:pt idx="2">
                  <c:v>39965</c:v>
                </c:pt>
                <c:pt idx="3">
                  <c:v>39995</c:v>
                </c:pt>
                <c:pt idx="4">
                  <c:v>40026</c:v>
                </c:pt>
                <c:pt idx="5">
                  <c:v>40057</c:v>
                </c:pt>
                <c:pt idx="6">
                  <c:v>40087</c:v>
                </c:pt>
                <c:pt idx="7">
                  <c:v>40118</c:v>
                </c:pt>
                <c:pt idx="8">
                  <c:v>40148</c:v>
                </c:pt>
                <c:pt idx="9">
                  <c:v>40179</c:v>
                </c:pt>
                <c:pt idx="10">
                  <c:v>40210</c:v>
                </c:pt>
                <c:pt idx="11">
                  <c:v>40238</c:v>
                </c:pt>
                <c:pt idx="12">
                  <c:v>40269</c:v>
                </c:pt>
                <c:pt idx="13">
                  <c:v>40299</c:v>
                </c:pt>
                <c:pt idx="14">
                  <c:v>40330</c:v>
                </c:pt>
                <c:pt idx="15">
                  <c:v>40360</c:v>
                </c:pt>
                <c:pt idx="16">
                  <c:v>40391</c:v>
                </c:pt>
                <c:pt idx="17">
                  <c:v>40422</c:v>
                </c:pt>
                <c:pt idx="18">
                  <c:v>40452</c:v>
                </c:pt>
                <c:pt idx="19">
                  <c:v>40483</c:v>
                </c:pt>
                <c:pt idx="20">
                  <c:v>40513</c:v>
                </c:pt>
                <c:pt idx="21">
                  <c:v>40544</c:v>
                </c:pt>
                <c:pt idx="22">
                  <c:v>40575</c:v>
                </c:pt>
                <c:pt idx="23">
                  <c:v>40603</c:v>
                </c:pt>
                <c:pt idx="24">
                  <c:v>40634</c:v>
                </c:pt>
                <c:pt idx="25">
                  <c:v>40664</c:v>
                </c:pt>
                <c:pt idx="26">
                  <c:v>40695</c:v>
                </c:pt>
                <c:pt idx="27">
                  <c:v>40725</c:v>
                </c:pt>
                <c:pt idx="28">
                  <c:v>40756</c:v>
                </c:pt>
                <c:pt idx="29">
                  <c:v>40787</c:v>
                </c:pt>
                <c:pt idx="30">
                  <c:v>40817</c:v>
                </c:pt>
                <c:pt idx="31">
                  <c:v>40848</c:v>
                </c:pt>
                <c:pt idx="32">
                  <c:v>40878</c:v>
                </c:pt>
                <c:pt idx="33">
                  <c:v>40909</c:v>
                </c:pt>
                <c:pt idx="34">
                  <c:v>40940</c:v>
                </c:pt>
                <c:pt idx="35">
                  <c:v>40969</c:v>
                </c:pt>
                <c:pt idx="36">
                  <c:v>41000</c:v>
                </c:pt>
                <c:pt idx="37">
                  <c:v>41030</c:v>
                </c:pt>
                <c:pt idx="38">
                  <c:v>41061</c:v>
                </c:pt>
                <c:pt idx="39">
                  <c:v>41091</c:v>
                </c:pt>
                <c:pt idx="40">
                  <c:v>41122</c:v>
                </c:pt>
                <c:pt idx="41">
                  <c:v>41153</c:v>
                </c:pt>
                <c:pt idx="42">
                  <c:v>41183</c:v>
                </c:pt>
                <c:pt idx="43">
                  <c:v>41214</c:v>
                </c:pt>
                <c:pt idx="44">
                  <c:v>41244</c:v>
                </c:pt>
                <c:pt idx="45">
                  <c:v>41275</c:v>
                </c:pt>
                <c:pt idx="46">
                  <c:v>41306</c:v>
                </c:pt>
                <c:pt idx="47">
                  <c:v>41334</c:v>
                </c:pt>
                <c:pt idx="48">
                  <c:v>41365</c:v>
                </c:pt>
                <c:pt idx="49">
                  <c:v>41395</c:v>
                </c:pt>
                <c:pt idx="50">
                  <c:v>41426</c:v>
                </c:pt>
                <c:pt idx="51">
                  <c:v>41456</c:v>
                </c:pt>
                <c:pt idx="52">
                  <c:v>41487</c:v>
                </c:pt>
                <c:pt idx="53">
                  <c:v>41518</c:v>
                </c:pt>
                <c:pt idx="54">
                  <c:v>41548</c:v>
                </c:pt>
                <c:pt idx="55">
                  <c:v>41579</c:v>
                </c:pt>
                <c:pt idx="56">
                  <c:v>41609</c:v>
                </c:pt>
                <c:pt idx="57">
                  <c:v>41640</c:v>
                </c:pt>
                <c:pt idx="58">
                  <c:v>41671</c:v>
                </c:pt>
                <c:pt idx="59">
                  <c:v>41699</c:v>
                </c:pt>
                <c:pt idx="60">
                  <c:v>41730</c:v>
                </c:pt>
                <c:pt idx="61">
                  <c:v>41760</c:v>
                </c:pt>
                <c:pt idx="62">
                  <c:v>41791</c:v>
                </c:pt>
                <c:pt idx="63">
                  <c:v>41821</c:v>
                </c:pt>
                <c:pt idx="64">
                  <c:v>41852</c:v>
                </c:pt>
                <c:pt idx="65">
                  <c:v>41883</c:v>
                </c:pt>
                <c:pt idx="66">
                  <c:v>41913</c:v>
                </c:pt>
                <c:pt idx="67">
                  <c:v>41944</c:v>
                </c:pt>
                <c:pt idx="68">
                  <c:v>41974</c:v>
                </c:pt>
                <c:pt idx="69">
                  <c:v>42005</c:v>
                </c:pt>
                <c:pt idx="70">
                  <c:v>42036</c:v>
                </c:pt>
                <c:pt idx="71">
                  <c:v>42064</c:v>
                </c:pt>
                <c:pt idx="72">
                  <c:v>42095</c:v>
                </c:pt>
                <c:pt idx="73">
                  <c:v>42125</c:v>
                </c:pt>
                <c:pt idx="74">
                  <c:v>42156</c:v>
                </c:pt>
                <c:pt idx="75">
                  <c:v>42186</c:v>
                </c:pt>
                <c:pt idx="76">
                  <c:v>42217</c:v>
                </c:pt>
                <c:pt idx="77">
                  <c:v>42248</c:v>
                </c:pt>
                <c:pt idx="78">
                  <c:v>42278</c:v>
                </c:pt>
              </c:numCache>
            </c:numRef>
          </c:cat>
          <c:val>
            <c:numRef>
              <c:f>'Consumo Água'!$C$17:$C$95</c:f>
              <c:numCache>
                <c:formatCode>_-* #,##0.00_-;\-* #,##0.00_-;_-* "-"??_-;_-@_-</c:formatCode>
                <c:ptCount val="79"/>
                <c:pt idx="0">
                  <c:v>90.429771458676072</c:v>
                </c:pt>
                <c:pt idx="1">
                  <c:v>91.83443924795651</c:v>
                </c:pt>
                <c:pt idx="2">
                  <c:v>88.475755528765092</c:v>
                </c:pt>
                <c:pt idx="3">
                  <c:v>87.770512750069756</c:v>
                </c:pt>
                <c:pt idx="4">
                  <c:v>89.216335861907737</c:v>
                </c:pt>
                <c:pt idx="5">
                  <c:v>95.647232089085108</c:v>
                </c:pt>
                <c:pt idx="6">
                  <c:v>96.503090419967435</c:v>
                </c:pt>
                <c:pt idx="7">
                  <c:v>94.700336460922372</c:v>
                </c:pt>
                <c:pt idx="8">
                  <c:v>94.291692119402143</c:v>
                </c:pt>
                <c:pt idx="9">
                  <c:v>92.53106311093299</c:v>
                </c:pt>
                <c:pt idx="10">
                  <c:v>89.615068450351274</c:v>
                </c:pt>
                <c:pt idx="11">
                  <c:v>94.571160461586032</c:v>
                </c:pt>
                <c:pt idx="12">
                  <c:v>91.923429552753689</c:v>
                </c:pt>
                <c:pt idx="13">
                  <c:v>100.24046774855606</c:v>
                </c:pt>
                <c:pt idx="14">
                  <c:v>97.034446574034874</c:v>
                </c:pt>
                <c:pt idx="15">
                  <c:v>106.81336061220159</c:v>
                </c:pt>
                <c:pt idx="16">
                  <c:v>99.264591016288676</c:v>
                </c:pt>
                <c:pt idx="17">
                  <c:v>103.75536931515173</c:v>
                </c:pt>
                <c:pt idx="18">
                  <c:v>107.87962822307047</c:v>
                </c:pt>
                <c:pt idx="19">
                  <c:v>104.58246201482237</c:v>
                </c:pt>
                <c:pt idx="20">
                  <c:v>98.19218242797011</c:v>
                </c:pt>
                <c:pt idx="21">
                  <c:v>100</c:v>
                </c:pt>
                <c:pt idx="22">
                  <c:v>92.116170055516591</c:v>
                </c:pt>
                <c:pt idx="23">
                  <c:v>94.406215962016432</c:v>
                </c:pt>
                <c:pt idx="24">
                  <c:v>94.113065091128874</c:v>
                </c:pt>
                <c:pt idx="25">
                  <c:v>97.710708248625551</c:v>
                </c:pt>
                <c:pt idx="26">
                  <c:v>100.16278977063988</c:v>
                </c:pt>
                <c:pt idx="27">
                  <c:v>98.850775325337139</c:v>
                </c:pt>
                <c:pt idx="28">
                  <c:v>100.39603917728139</c:v>
                </c:pt>
                <c:pt idx="29">
                  <c:v>105.07740324997765</c:v>
                </c:pt>
                <c:pt idx="30">
                  <c:v>115.24955531781713</c:v>
                </c:pt>
                <c:pt idx="31">
                  <c:v>106.24925257840249</c:v>
                </c:pt>
                <c:pt idx="32">
                  <c:v>102.38043678510134</c:v>
                </c:pt>
                <c:pt idx="33">
                  <c:v>104.67920934376653</c:v>
                </c:pt>
                <c:pt idx="34">
                  <c:v>102.76085417764232</c:v>
                </c:pt>
                <c:pt idx="35">
                  <c:v>101.0519386634863</c:v>
                </c:pt>
                <c:pt idx="36">
                  <c:v>102.5132758236182</c:v>
                </c:pt>
                <c:pt idx="37">
                  <c:v>106.12664850230178</c:v>
                </c:pt>
                <c:pt idx="38">
                  <c:v>102.61271656372448</c:v>
                </c:pt>
                <c:pt idx="39">
                  <c:v>100.42286555245634</c:v>
                </c:pt>
                <c:pt idx="40">
                  <c:v>101.40423684349449</c:v>
                </c:pt>
                <c:pt idx="41">
                  <c:v>111.73249902229175</c:v>
                </c:pt>
                <c:pt idx="42">
                  <c:v>119.32705660796108</c:v>
                </c:pt>
                <c:pt idx="43">
                  <c:v>112.50615444450548</c:v>
                </c:pt>
                <c:pt idx="44">
                  <c:v>109.9521542441157</c:v>
                </c:pt>
                <c:pt idx="45">
                  <c:v>109.63206926160672</c:v>
                </c:pt>
                <c:pt idx="46">
                  <c:v>106.94716927873682</c:v>
                </c:pt>
                <c:pt idx="47">
                  <c:v>109.6404727044326</c:v>
                </c:pt>
                <c:pt idx="48">
                  <c:v>108.58594836623065</c:v>
                </c:pt>
                <c:pt idx="49">
                  <c:v>109.02023398201447</c:v>
                </c:pt>
                <c:pt idx="50">
                  <c:v>111.64200040724377</c:v>
                </c:pt>
                <c:pt idx="51">
                  <c:v>119.95419046295427</c:v>
                </c:pt>
                <c:pt idx="52">
                  <c:v>126.06036904042379</c:v>
                </c:pt>
                <c:pt idx="53">
                  <c:v>119.6881891765811</c:v>
                </c:pt>
                <c:pt idx="54">
                  <c:v>118.67018749373781</c:v>
                </c:pt>
                <c:pt idx="55">
                  <c:v>115.05358272165967</c:v>
                </c:pt>
                <c:pt idx="56">
                  <c:v>114.02502286706078</c:v>
                </c:pt>
                <c:pt idx="57">
                  <c:v>123.8631919507946</c:v>
                </c:pt>
                <c:pt idx="58">
                  <c:v>116.84254641555457</c:v>
                </c:pt>
                <c:pt idx="59">
                  <c:v>123.74004919246147</c:v>
                </c:pt>
                <c:pt idx="60">
                  <c:v>111.61797517967746</c:v>
                </c:pt>
                <c:pt idx="61">
                  <c:v>116.8211068627039</c:v>
                </c:pt>
                <c:pt idx="62">
                  <c:v>113.60916018362599</c:v>
                </c:pt>
                <c:pt idx="63">
                  <c:v>115.42247231442666</c:v>
                </c:pt>
                <c:pt idx="64">
                  <c:v>112.9360228659834</c:v>
                </c:pt>
                <c:pt idx="65">
                  <c:v>120.07744095773391</c:v>
                </c:pt>
                <c:pt idx="66">
                  <c:v>122.43094363121384</c:v>
                </c:pt>
                <c:pt idx="67">
                  <c:v>121.09177960139669</c:v>
                </c:pt>
                <c:pt idx="68">
                  <c:v>115.55811250055214</c:v>
                </c:pt>
                <c:pt idx="69">
                  <c:v>116.54907233532754</c:v>
                </c:pt>
                <c:pt idx="70">
                  <c:v>114.56866097602756</c:v>
                </c:pt>
                <c:pt idx="71">
                  <c:v>114.37958351244517</c:v>
                </c:pt>
                <c:pt idx="72">
                  <c:v>113.22788089951314</c:v>
                </c:pt>
                <c:pt idx="73">
                  <c:v>111.85370252458814</c:v>
                </c:pt>
                <c:pt idx="74">
                  <c:v>113.45563574738389</c:v>
                </c:pt>
                <c:pt idx="75">
                  <c:v>115.34134677022294</c:v>
                </c:pt>
                <c:pt idx="76">
                  <c:v>117.9798123446575</c:v>
                </c:pt>
                <c:pt idx="77">
                  <c:v>126.29318750127938</c:v>
                </c:pt>
                <c:pt idx="78">
                  <c:v>121.94278979218718</c:v>
                </c:pt>
              </c:numCache>
            </c:numRef>
          </c:val>
        </c:ser>
        <c:marker val="1"/>
        <c:axId val="133631360"/>
        <c:axId val="133633152"/>
      </c:lineChart>
      <c:dateAx>
        <c:axId val="133631360"/>
        <c:scaling>
          <c:orientation val="minMax"/>
        </c:scaling>
        <c:axPos val="b"/>
        <c:numFmt formatCode="mmm/yy" sourceLinked="1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633152"/>
        <c:crosses val="autoZero"/>
        <c:auto val="1"/>
        <c:lblOffset val="100"/>
        <c:majorUnit val="3"/>
        <c:majorTimeUnit val="months"/>
      </c:dateAx>
      <c:valAx>
        <c:axId val="133633152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631360"/>
        <c:crosses val="autoZero"/>
        <c:crossBetween val="between"/>
      </c:valAx>
    </c:plotArea>
    <c:legend>
      <c:legendPos val="b"/>
      <c:layout/>
      <c:spPr>
        <a:ln>
          <a:solidFill>
            <a:schemeClr val="tx1"/>
          </a:solidFill>
        </a:ln>
      </c:spPr>
    </c:legend>
    <c:plotVisOnly val="1"/>
  </c:chart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Consultas_CrediConsult!$C$1</c:f>
              <c:strCache>
                <c:ptCount val="1"/>
                <c:pt idx="0">
                  <c:v>Quantidade de registros inclusos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Consultas_CrediConsult!$A$26:$A$73</c:f>
              <c:strCache>
                <c:ptCount val="48"/>
                <c:pt idx="0">
                  <c:v>2012/01</c:v>
                </c:pt>
                <c:pt idx="1">
                  <c:v>2012/02</c:v>
                </c:pt>
                <c:pt idx="2">
                  <c:v>2012/03</c:v>
                </c:pt>
                <c:pt idx="3">
                  <c:v>2012/04</c:v>
                </c:pt>
                <c:pt idx="4">
                  <c:v>2012/05</c:v>
                </c:pt>
                <c:pt idx="5">
                  <c:v>2012/06</c:v>
                </c:pt>
                <c:pt idx="6">
                  <c:v>2012/07</c:v>
                </c:pt>
                <c:pt idx="7">
                  <c:v>2012/08</c:v>
                </c:pt>
                <c:pt idx="8">
                  <c:v>2012/09</c:v>
                </c:pt>
                <c:pt idx="9">
                  <c:v>2012/10</c:v>
                </c:pt>
                <c:pt idx="10">
                  <c:v>2012/11</c:v>
                </c:pt>
                <c:pt idx="11">
                  <c:v>2012/12</c:v>
                </c:pt>
                <c:pt idx="12">
                  <c:v>2013/01</c:v>
                </c:pt>
                <c:pt idx="13">
                  <c:v>2013/02</c:v>
                </c:pt>
                <c:pt idx="14">
                  <c:v>2013/03</c:v>
                </c:pt>
                <c:pt idx="15">
                  <c:v>2013/04</c:v>
                </c:pt>
                <c:pt idx="16">
                  <c:v>2013/05</c:v>
                </c:pt>
                <c:pt idx="17">
                  <c:v>2013/06</c:v>
                </c:pt>
                <c:pt idx="18">
                  <c:v>2013/07</c:v>
                </c:pt>
                <c:pt idx="19">
                  <c:v>2013/08</c:v>
                </c:pt>
                <c:pt idx="20">
                  <c:v>2013/09</c:v>
                </c:pt>
                <c:pt idx="21">
                  <c:v>2013/10</c:v>
                </c:pt>
                <c:pt idx="22">
                  <c:v>2013/11</c:v>
                </c:pt>
                <c:pt idx="23">
                  <c:v>2013/12</c:v>
                </c:pt>
                <c:pt idx="24">
                  <c:v>2014/01</c:v>
                </c:pt>
                <c:pt idx="25">
                  <c:v>2014/02</c:v>
                </c:pt>
                <c:pt idx="26">
                  <c:v>2014/03</c:v>
                </c:pt>
                <c:pt idx="27">
                  <c:v>2014/04</c:v>
                </c:pt>
                <c:pt idx="28">
                  <c:v>2014/05</c:v>
                </c:pt>
                <c:pt idx="29">
                  <c:v>2014/06</c:v>
                </c:pt>
                <c:pt idx="30">
                  <c:v>2014/07</c:v>
                </c:pt>
                <c:pt idx="31">
                  <c:v>2014/08</c:v>
                </c:pt>
                <c:pt idx="32">
                  <c:v>2014/09</c:v>
                </c:pt>
                <c:pt idx="33">
                  <c:v>2014/10</c:v>
                </c:pt>
                <c:pt idx="34">
                  <c:v>2014/11</c:v>
                </c:pt>
                <c:pt idx="35">
                  <c:v>2014/12</c:v>
                </c:pt>
                <c:pt idx="36">
                  <c:v>2015/01</c:v>
                </c:pt>
                <c:pt idx="37">
                  <c:v>2015/02</c:v>
                </c:pt>
                <c:pt idx="38">
                  <c:v>2015/03</c:v>
                </c:pt>
                <c:pt idx="39">
                  <c:v>2015/04</c:v>
                </c:pt>
                <c:pt idx="40">
                  <c:v>2015/05</c:v>
                </c:pt>
                <c:pt idx="41">
                  <c:v>2015/06</c:v>
                </c:pt>
                <c:pt idx="42">
                  <c:v>2015/07</c:v>
                </c:pt>
                <c:pt idx="43">
                  <c:v>2015/08</c:v>
                </c:pt>
                <c:pt idx="44">
                  <c:v>2015/09</c:v>
                </c:pt>
                <c:pt idx="45">
                  <c:v>2015/10</c:v>
                </c:pt>
                <c:pt idx="46">
                  <c:v>2015/11</c:v>
                </c:pt>
                <c:pt idx="47">
                  <c:v>2015/12</c:v>
                </c:pt>
              </c:strCache>
            </c:strRef>
          </c:cat>
          <c:val>
            <c:numRef>
              <c:f>Consultas_CrediConsult!$C$26:$C$73</c:f>
              <c:numCache>
                <c:formatCode>_-* #,##0.00_-;\-* #,##0.00_-;_-* "-"??_-;_-@_-</c:formatCode>
                <c:ptCount val="48"/>
                <c:pt idx="0">
                  <c:v>83.893985728848122</c:v>
                </c:pt>
                <c:pt idx="1">
                  <c:v>103.46585117227318</c:v>
                </c:pt>
                <c:pt idx="2">
                  <c:v>114.88277268093783</c:v>
                </c:pt>
                <c:pt idx="3">
                  <c:v>114.3730886850153</c:v>
                </c:pt>
                <c:pt idx="4">
                  <c:v>119.77573904179408</c:v>
                </c:pt>
                <c:pt idx="5">
                  <c:v>94.903160040774708</c:v>
                </c:pt>
                <c:pt idx="6">
                  <c:v>97.553516819571868</c:v>
                </c:pt>
                <c:pt idx="7">
                  <c:v>93.476044852191649</c:v>
                </c:pt>
                <c:pt idx="8">
                  <c:v>92.55861365953109</c:v>
                </c:pt>
                <c:pt idx="9">
                  <c:v>123.75127420998982</c:v>
                </c:pt>
                <c:pt idx="10">
                  <c:v>106.62589194699285</c:v>
                </c:pt>
                <c:pt idx="11">
                  <c:v>67.278287461773701</c:v>
                </c:pt>
                <c:pt idx="12">
                  <c:v>119.26605504587155</c:v>
                </c:pt>
                <c:pt idx="13">
                  <c:v>89.1946992864424</c:v>
                </c:pt>
                <c:pt idx="14">
                  <c:v>116.41182466870541</c:v>
                </c:pt>
                <c:pt idx="15">
                  <c:v>70.642201834862391</c:v>
                </c:pt>
                <c:pt idx="16">
                  <c:v>152.7013251783894</c:v>
                </c:pt>
                <c:pt idx="17">
                  <c:v>96.228338430173295</c:v>
                </c:pt>
                <c:pt idx="18">
                  <c:v>82.05912334352702</c:v>
                </c:pt>
                <c:pt idx="19">
                  <c:v>100.61162079510704</c:v>
                </c:pt>
                <c:pt idx="20">
                  <c:v>143.93476044852193</c:v>
                </c:pt>
                <c:pt idx="21">
                  <c:v>232.11009174311928</c:v>
                </c:pt>
                <c:pt idx="22">
                  <c:v>194.69928644240571</c:v>
                </c:pt>
                <c:pt idx="23">
                  <c:v>257.39041794087666</c:v>
                </c:pt>
                <c:pt idx="24">
                  <c:v>136.59531090723752</c:v>
                </c:pt>
                <c:pt idx="25">
                  <c:v>118.75637104994902</c:v>
                </c:pt>
                <c:pt idx="26">
                  <c:v>127.21712538226299</c:v>
                </c:pt>
                <c:pt idx="27">
                  <c:v>80.428134556574932</c:v>
                </c:pt>
                <c:pt idx="28">
                  <c:v>80.632008154943932</c:v>
                </c:pt>
                <c:pt idx="29">
                  <c:v>75.22935779816514</c:v>
                </c:pt>
                <c:pt idx="30">
                  <c:v>54.332313965341484</c:v>
                </c:pt>
                <c:pt idx="31">
                  <c:v>79.714576962283374</c:v>
                </c:pt>
                <c:pt idx="32">
                  <c:v>47.298674821610604</c:v>
                </c:pt>
                <c:pt idx="33">
                  <c:v>78.69520897043833</c:v>
                </c:pt>
                <c:pt idx="34">
                  <c:v>42.915392456676862</c:v>
                </c:pt>
                <c:pt idx="35">
                  <c:v>71.35575942915392</c:v>
                </c:pt>
                <c:pt idx="36">
                  <c:v>69.418960244648318</c:v>
                </c:pt>
                <c:pt idx="37">
                  <c:v>14.169215086646277</c:v>
                </c:pt>
                <c:pt idx="38">
                  <c:v>16.615698267074414</c:v>
                </c:pt>
                <c:pt idx="39">
                  <c:v>37.920489296636084</c:v>
                </c:pt>
                <c:pt idx="40">
                  <c:v>76.452599388379213</c:v>
                </c:pt>
                <c:pt idx="41">
                  <c:v>44.138634046890928</c:v>
                </c:pt>
                <c:pt idx="42">
                  <c:v>55.861365953109079</c:v>
                </c:pt>
                <c:pt idx="43">
                  <c:v>50.458715596330272</c:v>
                </c:pt>
                <c:pt idx="44">
                  <c:v>64.831804281345569</c:v>
                </c:pt>
                <c:pt idx="45">
                  <c:v>44.750254841997958</c:v>
                </c:pt>
                <c:pt idx="46">
                  <c:v>47.400611620795111</c:v>
                </c:pt>
                <c:pt idx="47">
                  <c:v>35.168195718654431</c:v>
                </c:pt>
              </c:numCache>
            </c:numRef>
          </c:val>
        </c:ser>
        <c:marker val="1"/>
        <c:axId val="133670016"/>
        <c:axId val="133671552"/>
      </c:lineChart>
      <c:catAx>
        <c:axId val="133670016"/>
        <c:scaling>
          <c:orientation val="minMax"/>
        </c:scaling>
        <c:axPos val="b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671552"/>
        <c:crosses val="autoZero"/>
        <c:auto val="1"/>
        <c:lblAlgn val="ctr"/>
        <c:lblOffset val="100"/>
        <c:tickMarkSkip val="1"/>
      </c:catAx>
      <c:valAx>
        <c:axId val="133671552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670016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7.712705270597224E-2"/>
          <c:y val="4.6296296296296516E-2"/>
          <c:w val="0.89812068728225558"/>
          <c:h val="0.65400845727617984"/>
        </c:manualLayout>
      </c:layout>
      <c:lineChart>
        <c:grouping val="standard"/>
        <c:ser>
          <c:idx val="0"/>
          <c:order val="0"/>
          <c:tx>
            <c:strRef>
              <c:f>'Consumo de EnergiaFalta'!$C$1</c:f>
              <c:strCache>
                <c:ptCount val="1"/>
                <c:pt idx="0">
                  <c:v>Consumo Residencial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'Consumo de EnergiaFalta'!$A$19:$A$97</c:f>
              <c:numCache>
                <c:formatCode>mmm/yy</c:formatCode>
                <c:ptCount val="79"/>
                <c:pt idx="0">
                  <c:v>39965</c:v>
                </c:pt>
                <c:pt idx="1">
                  <c:v>39995</c:v>
                </c:pt>
                <c:pt idx="2">
                  <c:v>40026</c:v>
                </c:pt>
                <c:pt idx="3">
                  <c:v>40057</c:v>
                </c:pt>
                <c:pt idx="4">
                  <c:v>40087</c:v>
                </c:pt>
                <c:pt idx="5">
                  <c:v>40118</c:v>
                </c:pt>
                <c:pt idx="6">
                  <c:v>40148</c:v>
                </c:pt>
                <c:pt idx="7">
                  <c:v>40179</c:v>
                </c:pt>
                <c:pt idx="8">
                  <c:v>40210</c:v>
                </c:pt>
                <c:pt idx="9">
                  <c:v>40238</c:v>
                </c:pt>
                <c:pt idx="10">
                  <c:v>40269</c:v>
                </c:pt>
                <c:pt idx="11">
                  <c:v>40299</c:v>
                </c:pt>
                <c:pt idx="12">
                  <c:v>40330</c:v>
                </c:pt>
                <c:pt idx="13">
                  <c:v>40360</c:v>
                </c:pt>
                <c:pt idx="14">
                  <c:v>40391</c:v>
                </c:pt>
                <c:pt idx="15">
                  <c:v>40422</c:v>
                </c:pt>
                <c:pt idx="16">
                  <c:v>40452</c:v>
                </c:pt>
                <c:pt idx="17">
                  <c:v>40483</c:v>
                </c:pt>
                <c:pt idx="18">
                  <c:v>40513</c:v>
                </c:pt>
                <c:pt idx="19">
                  <c:v>40544</c:v>
                </c:pt>
                <c:pt idx="20">
                  <c:v>40575</c:v>
                </c:pt>
                <c:pt idx="21">
                  <c:v>40603</c:v>
                </c:pt>
                <c:pt idx="22">
                  <c:v>40634</c:v>
                </c:pt>
                <c:pt idx="23">
                  <c:v>40664</c:v>
                </c:pt>
                <c:pt idx="24">
                  <c:v>40695</c:v>
                </c:pt>
                <c:pt idx="25">
                  <c:v>40725</c:v>
                </c:pt>
                <c:pt idx="26">
                  <c:v>40756</c:v>
                </c:pt>
                <c:pt idx="27">
                  <c:v>40787</c:v>
                </c:pt>
                <c:pt idx="28">
                  <c:v>40817</c:v>
                </c:pt>
                <c:pt idx="29">
                  <c:v>40848</c:v>
                </c:pt>
                <c:pt idx="30">
                  <c:v>40878</c:v>
                </c:pt>
                <c:pt idx="31">
                  <c:v>40909</c:v>
                </c:pt>
                <c:pt idx="32">
                  <c:v>40940</c:v>
                </c:pt>
                <c:pt idx="33">
                  <c:v>40969</c:v>
                </c:pt>
                <c:pt idx="34">
                  <c:v>41000</c:v>
                </c:pt>
                <c:pt idx="35">
                  <c:v>41030</c:v>
                </c:pt>
                <c:pt idx="36">
                  <c:v>41061</c:v>
                </c:pt>
                <c:pt idx="37">
                  <c:v>41091</c:v>
                </c:pt>
                <c:pt idx="38">
                  <c:v>41122</c:v>
                </c:pt>
                <c:pt idx="39">
                  <c:v>41153</c:v>
                </c:pt>
                <c:pt idx="40">
                  <c:v>41183</c:v>
                </c:pt>
                <c:pt idx="41">
                  <c:v>41214</c:v>
                </c:pt>
                <c:pt idx="42">
                  <c:v>41244</c:v>
                </c:pt>
                <c:pt idx="43">
                  <c:v>41275</c:v>
                </c:pt>
                <c:pt idx="44">
                  <c:v>41306</c:v>
                </c:pt>
                <c:pt idx="45">
                  <c:v>41334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41579</c:v>
                </c:pt>
                <c:pt idx="54">
                  <c:v>41609</c:v>
                </c:pt>
                <c:pt idx="55">
                  <c:v>41640</c:v>
                </c:pt>
                <c:pt idx="56">
                  <c:v>41671</c:v>
                </c:pt>
                <c:pt idx="57">
                  <c:v>41699</c:v>
                </c:pt>
                <c:pt idx="58">
                  <c:v>41730</c:v>
                </c:pt>
                <c:pt idx="59">
                  <c:v>41760</c:v>
                </c:pt>
                <c:pt idx="60">
                  <c:v>41791</c:v>
                </c:pt>
                <c:pt idx="61">
                  <c:v>41821</c:v>
                </c:pt>
                <c:pt idx="62">
                  <c:v>41852</c:v>
                </c:pt>
                <c:pt idx="63">
                  <c:v>41883</c:v>
                </c:pt>
                <c:pt idx="64">
                  <c:v>41913</c:v>
                </c:pt>
                <c:pt idx="65">
                  <c:v>41944</c:v>
                </c:pt>
                <c:pt idx="66">
                  <c:v>41974</c:v>
                </c:pt>
                <c:pt idx="67">
                  <c:v>42005</c:v>
                </c:pt>
                <c:pt idx="68">
                  <c:v>42036</c:v>
                </c:pt>
                <c:pt idx="69">
                  <c:v>42064</c:v>
                </c:pt>
                <c:pt idx="70">
                  <c:v>42095</c:v>
                </c:pt>
                <c:pt idx="71">
                  <c:v>42125</c:v>
                </c:pt>
                <c:pt idx="72">
                  <c:v>42156</c:v>
                </c:pt>
                <c:pt idx="73">
                  <c:v>42186</c:v>
                </c:pt>
                <c:pt idx="74">
                  <c:v>42217</c:v>
                </c:pt>
                <c:pt idx="75">
                  <c:v>42248</c:v>
                </c:pt>
                <c:pt idx="76">
                  <c:v>42278</c:v>
                </c:pt>
                <c:pt idx="77">
                  <c:v>42309</c:v>
                </c:pt>
                <c:pt idx="78">
                  <c:v>42339</c:v>
                </c:pt>
              </c:numCache>
            </c:numRef>
          </c:cat>
          <c:val>
            <c:numRef>
              <c:f>'Consumo de EnergiaFalta'!$C$19:$C$97</c:f>
              <c:numCache>
                <c:formatCode>_-* #,##0.00_-;\-* #,##0.00_-;_-* "-"??_-;_-@_-</c:formatCode>
                <c:ptCount val="79"/>
                <c:pt idx="0">
                  <c:v>77.682945205019621</c:v>
                </c:pt>
                <c:pt idx="1">
                  <c:v>80.802511452141204</c:v>
                </c:pt>
                <c:pt idx="2">
                  <c:v>85.454074321617739</c:v>
                </c:pt>
                <c:pt idx="3">
                  <c:v>95.417511761708923</c:v>
                </c:pt>
                <c:pt idx="4">
                  <c:v>102.06823879831029</c:v>
                </c:pt>
                <c:pt idx="5">
                  <c:v>99.209119716182343</c:v>
                </c:pt>
                <c:pt idx="6">
                  <c:v>95.954257451444491</c:v>
                </c:pt>
                <c:pt idx="7">
                  <c:v>101.47101550897037</c:v>
                </c:pt>
                <c:pt idx="8">
                  <c:v>94.349158087662119</c:v>
                </c:pt>
                <c:pt idx="9">
                  <c:v>105.54753766842535</c:v>
                </c:pt>
                <c:pt idx="10">
                  <c:v>101.90606073942676</c:v>
                </c:pt>
                <c:pt idx="11">
                  <c:v>98.249161369826027</c:v>
                </c:pt>
                <c:pt idx="12">
                  <c:v>87.22725404470755</c:v>
                </c:pt>
                <c:pt idx="13">
                  <c:v>83.980895568258191</c:v>
                </c:pt>
                <c:pt idx="14">
                  <c:v>83.320751705046845</c:v>
                </c:pt>
                <c:pt idx="15">
                  <c:v>104.09107743743562</c:v>
                </c:pt>
                <c:pt idx="16">
                  <c:v>115.27021160259858</c:v>
                </c:pt>
                <c:pt idx="17">
                  <c:v>107.90710581025064</c:v>
                </c:pt>
                <c:pt idx="18">
                  <c:v>105.54689428970616</c:v>
                </c:pt>
                <c:pt idx="19">
                  <c:v>100</c:v>
                </c:pt>
                <c:pt idx="20">
                  <c:v>96.348667254969683</c:v>
                </c:pt>
                <c:pt idx="21">
                  <c:v>100.8702676231688</c:v>
                </c:pt>
                <c:pt idx="22">
                  <c:v>102.68814818074875</c:v>
                </c:pt>
                <c:pt idx="23">
                  <c:v>100.38330452737212</c:v>
                </c:pt>
                <c:pt idx="24">
                  <c:v>88.26269283645351</c:v>
                </c:pt>
                <c:pt idx="25">
                  <c:v>84.430384184744057</c:v>
                </c:pt>
                <c:pt idx="26">
                  <c:v>96.465221370765917</c:v>
                </c:pt>
                <c:pt idx="27">
                  <c:v>114.21292590738778</c:v>
                </c:pt>
                <c:pt idx="28">
                  <c:v>118.0620649734182</c:v>
                </c:pt>
                <c:pt idx="29">
                  <c:v>113.46811713446205</c:v>
                </c:pt>
                <c:pt idx="30">
                  <c:v>119.83265253297269</c:v>
                </c:pt>
                <c:pt idx="31">
                  <c:v>105.27807387703373</c:v>
                </c:pt>
                <c:pt idx="32">
                  <c:v>104.94298545628418</c:v>
                </c:pt>
                <c:pt idx="33">
                  <c:v>117.94611693902411</c:v>
                </c:pt>
                <c:pt idx="34">
                  <c:v>117.85747054071412</c:v>
                </c:pt>
                <c:pt idx="35">
                  <c:v>110.0540046502295</c:v>
                </c:pt>
                <c:pt idx="36">
                  <c:v>99.030922459623795</c:v>
                </c:pt>
                <c:pt idx="37">
                  <c:v>99.302409630465633</c:v>
                </c:pt>
                <c:pt idx="38">
                  <c:v>102.53344823393473</c:v>
                </c:pt>
                <c:pt idx="39">
                  <c:v>117.68884004598013</c:v>
                </c:pt>
                <c:pt idx="40">
                  <c:v>140.11683571053999</c:v>
                </c:pt>
                <c:pt idx="41">
                  <c:v>136.70672336356157</c:v>
                </c:pt>
                <c:pt idx="42">
                  <c:v>132.83820834132118</c:v>
                </c:pt>
                <c:pt idx="43">
                  <c:v>129.50768846893769</c:v>
                </c:pt>
                <c:pt idx="44">
                  <c:v>113.76362377748718</c:v>
                </c:pt>
                <c:pt idx="45">
                  <c:v>130.22732155285141</c:v>
                </c:pt>
                <c:pt idx="46">
                  <c:v>138.11952708493865</c:v>
                </c:pt>
                <c:pt idx="47">
                  <c:v>125.52951001022691</c:v>
                </c:pt>
                <c:pt idx="48">
                  <c:v>122.65553727158192</c:v>
                </c:pt>
                <c:pt idx="49">
                  <c:v>122.52822287981537</c:v>
                </c:pt>
                <c:pt idx="50">
                  <c:v>112.0105006866436</c:v>
                </c:pt>
                <c:pt idx="51">
                  <c:v>125.34748977867025</c:v>
                </c:pt>
                <c:pt idx="52">
                  <c:v>153.1129366490151</c:v>
                </c:pt>
                <c:pt idx="53">
                  <c:v>155.38959285502756</c:v>
                </c:pt>
                <c:pt idx="54">
                  <c:v>151.84141516464155</c:v>
                </c:pt>
                <c:pt idx="55">
                  <c:v>135.05358505541264</c:v>
                </c:pt>
                <c:pt idx="56">
                  <c:v>135.11673873751567</c:v>
                </c:pt>
                <c:pt idx="57">
                  <c:v>142.38961299557877</c:v>
                </c:pt>
                <c:pt idx="58">
                  <c:v>147.52953761024153</c:v>
                </c:pt>
                <c:pt idx="59">
                  <c:v>148.07034870753608</c:v>
                </c:pt>
                <c:pt idx="60">
                  <c:v>127.67804060782693</c:v>
                </c:pt>
                <c:pt idx="61">
                  <c:v>127.61277030298102</c:v>
                </c:pt>
                <c:pt idx="62">
                  <c:v>129.8308603968882</c:v>
                </c:pt>
                <c:pt idx="63">
                  <c:v>159.90960808725185</c:v>
                </c:pt>
                <c:pt idx="64">
                  <c:v>185.357940486909</c:v>
                </c:pt>
                <c:pt idx="65">
                  <c:v>156.11562242881621</c:v>
                </c:pt>
                <c:pt idx="66">
                  <c:v>158.35952226612531</c:v>
                </c:pt>
                <c:pt idx="67">
                  <c:v>158.35949429313752</c:v>
                </c:pt>
                <c:pt idx="68">
                  <c:v>154.61061973967963</c:v>
                </c:pt>
                <c:pt idx="69">
                  <c:v>156.37062418551983</c:v>
                </c:pt>
                <c:pt idx="70">
                  <c:v>157.0438127853711</c:v>
                </c:pt>
                <c:pt idx="71">
                  <c:v>149.01900596682478</c:v>
                </c:pt>
                <c:pt idx="72">
                  <c:v>140.15980221978711</c:v>
                </c:pt>
                <c:pt idx="73">
                  <c:v>129.57104728628451</c:v>
                </c:pt>
                <c:pt idx="74">
                  <c:v>135.41788659974534</c:v>
                </c:pt>
                <c:pt idx="75">
                  <c:v>164.85021583957379</c:v>
                </c:pt>
                <c:pt idx="76">
                  <c:v>171.29222708993652</c:v>
                </c:pt>
                <c:pt idx="77">
                  <c:v>177.46550184659014</c:v>
                </c:pt>
                <c:pt idx="78">
                  <c:v>173.33264208972392</c:v>
                </c:pt>
              </c:numCache>
            </c:numRef>
          </c:val>
        </c:ser>
        <c:marker val="1"/>
        <c:axId val="143395456"/>
        <c:axId val="143405440"/>
      </c:lineChart>
      <c:dateAx>
        <c:axId val="143395456"/>
        <c:scaling>
          <c:orientation val="minMax"/>
        </c:scaling>
        <c:axPos val="b"/>
        <c:numFmt formatCode="mmm/yy" sourceLinked="1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43405440"/>
        <c:crosses val="autoZero"/>
        <c:auto val="1"/>
        <c:lblOffset val="100"/>
        <c:majorUnit val="2"/>
        <c:majorTimeUnit val="months"/>
      </c:dateAx>
      <c:valAx>
        <c:axId val="14340544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43395456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'Consumo de EnergiaFalta'!$E$1</c:f>
              <c:strCache>
                <c:ptCount val="1"/>
                <c:pt idx="0">
                  <c:v>Consumo Industrial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'Consumo de EnergiaFalta'!$A$19:$A$97</c:f>
              <c:numCache>
                <c:formatCode>mmm/yy</c:formatCode>
                <c:ptCount val="79"/>
                <c:pt idx="0">
                  <c:v>39965</c:v>
                </c:pt>
                <c:pt idx="1">
                  <c:v>39995</c:v>
                </c:pt>
                <c:pt idx="2">
                  <c:v>40026</c:v>
                </c:pt>
                <c:pt idx="3">
                  <c:v>40057</c:v>
                </c:pt>
                <c:pt idx="4">
                  <c:v>40087</c:v>
                </c:pt>
                <c:pt idx="5">
                  <c:v>40118</c:v>
                </c:pt>
                <c:pt idx="6">
                  <c:v>40148</c:v>
                </c:pt>
                <c:pt idx="7">
                  <c:v>40179</c:v>
                </c:pt>
                <c:pt idx="8">
                  <c:v>40210</c:v>
                </c:pt>
                <c:pt idx="9">
                  <c:v>40238</c:v>
                </c:pt>
                <c:pt idx="10">
                  <c:v>40269</c:v>
                </c:pt>
                <c:pt idx="11">
                  <c:v>40299</c:v>
                </c:pt>
                <c:pt idx="12">
                  <c:v>40330</c:v>
                </c:pt>
                <c:pt idx="13">
                  <c:v>40360</c:v>
                </c:pt>
                <c:pt idx="14">
                  <c:v>40391</c:v>
                </c:pt>
                <c:pt idx="15">
                  <c:v>40422</c:v>
                </c:pt>
                <c:pt idx="16">
                  <c:v>40452</c:v>
                </c:pt>
                <c:pt idx="17">
                  <c:v>40483</c:v>
                </c:pt>
                <c:pt idx="18">
                  <c:v>40513</c:v>
                </c:pt>
                <c:pt idx="19">
                  <c:v>40544</c:v>
                </c:pt>
                <c:pt idx="20">
                  <c:v>40575</c:v>
                </c:pt>
                <c:pt idx="21">
                  <c:v>40603</c:v>
                </c:pt>
                <c:pt idx="22">
                  <c:v>40634</c:v>
                </c:pt>
                <c:pt idx="23">
                  <c:v>40664</c:v>
                </c:pt>
                <c:pt idx="24">
                  <c:v>40695</c:v>
                </c:pt>
                <c:pt idx="25">
                  <c:v>40725</c:v>
                </c:pt>
                <c:pt idx="26">
                  <c:v>40756</c:v>
                </c:pt>
                <c:pt idx="27">
                  <c:v>40787</c:v>
                </c:pt>
                <c:pt idx="28">
                  <c:v>40817</c:v>
                </c:pt>
                <c:pt idx="29">
                  <c:v>40848</c:v>
                </c:pt>
                <c:pt idx="30">
                  <c:v>40878</c:v>
                </c:pt>
                <c:pt idx="31">
                  <c:v>40909</c:v>
                </c:pt>
                <c:pt idx="32">
                  <c:v>40940</c:v>
                </c:pt>
                <c:pt idx="33">
                  <c:v>40969</c:v>
                </c:pt>
                <c:pt idx="34">
                  <c:v>41000</c:v>
                </c:pt>
                <c:pt idx="35">
                  <c:v>41030</c:v>
                </c:pt>
                <c:pt idx="36">
                  <c:v>41061</c:v>
                </c:pt>
                <c:pt idx="37">
                  <c:v>41091</c:v>
                </c:pt>
                <c:pt idx="38">
                  <c:v>41122</c:v>
                </c:pt>
                <c:pt idx="39">
                  <c:v>41153</c:v>
                </c:pt>
                <c:pt idx="40">
                  <c:v>41183</c:v>
                </c:pt>
                <c:pt idx="41">
                  <c:v>41214</c:v>
                </c:pt>
                <c:pt idx="42">
                  <c:v>41244</c:v>
                </c:pt>
                <c:pt idx="43">
                  <c:v>41275</c:v>
                </c:pt>
                <c:pt idx="44">
                  <c:v>41306</c:v>
                </c:pt>
                <c:pt idx="45">
                  <c:v>41334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41579</c:v>
                </c:pt>
                <c:pt idx="54">
                  <c:v>41609</c:v>
                </c:pt>
                <c:pt idx="55">
                  <c:v>41640</c:v>
                </c:pt>
                <c:pt idx="56">
                  <c:v>41671</c:v>
                </c:pt>
                <c:pt idx="57">
                  <c:v>41699</c:v>
                </c:pt>
                <c:pt idx="58">
                  <c:v>41730</c:v>
                </c:pt>
                <c:pt idx="59">
                  <c:v>41760</c:v>
                </c:pt>
                <c:pt idx="60">
                  <c:v>41791</c:v>
                </c:pt>
                <c:pt idx="61">
                  <c:v>41821</c:v>
                </c:pt>
                <c:pt idx="62">
                  <c:v>41852</c:v>
                </c:pt>
                <c:pt idx="63">
                  <c:v>41883</c:v>
                </c:pt>
                <c:pt idx="64">
                  <c:v>41913</c:v>
                </c:pt>
                <c:pt idx="65">
                  <c:v>41944</c:v>
                </c:pt>
                <c:pt idx="66">
                  <c:v>41974</c:v>
                </c:pt>
                <c:pt idx="67">
                  <c:v>42005</c:v>
                </c:pt>
                <c:pt idx="68">
                  <c:v>42036</c:v>
                </c:pt>
                <c:pt idx="69">
                  <c:v>42064</c:v>
                </c:pt>
                <c:pt idx="70">
                  <c:v>42095</c:v>
                </c:pt>
                <c:pt idx="71">
                  <c:v>42125</c:v>
                </c:pt>
                <c:pt idx="72">
                  <c:v>42156</c:v>
                </c:pt>
                <c:pt idx="73">
                  <c:v>42186</c:v>
                </c:pt>
                <c:pt idx="74">
                  <c:v>42217</c:v>
                </c:pt>
                <c:pt idx="75">
                  <c:v>42248</c:v>
                </c:pt>
                <c:pt idx="76">
                  <c:v>42278</c:v>
                </c:pt>
                <c:pt idx="77">
                  <c:v>42309</c:v>
                </c:pt>
                <c:pt idx="78">
                  <c:v>42339</c:v>
                </c:pt>
              </c:numCache>
            </c:numRef>
          </c:cat>
          <c:val>
            <c:numRef>
              <c:f>'Consumo de EnergiaFalta'!$E$19:$E$97</c:f>
              <c:numCache>
                <c:formatCode>_-* #,##0.00_-;\-* #,##0.00_-;_-* "-"??_-;_-@_-</c:formatCode>
                <c:ptCount val="79"/>
                <c:pt idx="0">
                  <c:v>102.0800327271145</c:v>
                </c:pt>
                <c:pt idx="1">
                  <c:v>98.253093696674426</c:v>
                </c:pt>
                <c:pt idx="2">
                  <c:v>99.891413123765005</c:v>
                </c:pt>
                <c:pt idx="3">
                  <c:v>95.176842102920702</c:v>
                </c:pt>
                <c:pt idx="4">
                  <c:v>100.21702909452146</c:v>
                </c:pt>
                <c:pt idx="5">
                  <c:v>92.761053239433195</c:v>
                </c:pt>
                <c:pt idx="6">
                  <c:v>74.440943413903454</c:v>
                </c:pt>
                <c:pt idx="7">
                  <c:v>85.817201215724012</c:v>
                </c:pt>
                <c:pt idx="8">
                  <c:v>97.496840141607237</c:v>
                </c:pt>
                <c:pt idx="9">
                  <c:v>110.54768586669013</c:v>
                </c:pt>
                <c:pt idx="10">
                  <c:v>108.34165164023418</c:v>
                </c:pt>
                <c:pt idx="11">
                  <c:v>110.54615787127344</c:v>
                </c:pt>
                <c:pt idx="12">
                  <c:v>104.57681811485841</c:v>
                </c:pt>
                <c:pt idx="13">
                  <c:v>112.59861529771982</c:v>
                </c:pt>
                <c:pt idx="14">
                  <c:v>100.09895287748604</c:v>
                </c:pt>
                <c:pt idx="15">
                  <c:v>97.374187905124501</c:v>
                </c:pt>
                <c:pt idx="16">
                  <c:v>97.695171881089422</c:v>
                </c:pt>
                <c:pt idx="17">
                  <c:v>104.8269459836971</c:v>
                </c:pt>
                <c:pt idx="18">
                  <c:v>89.388337172910198</c:v>
                </c:pt>
                <c:pt idx="19">
                  <c:v>100</c:v>
                </c:pt>
                <c:pt idx="20">
                  <c:v>102.06098092056509</c:v>
                </c:pt>
                <c:pt idx="21">
                  <c:v>125.77122602012749</c:v>
                </c:pt>
                <c:pt idx="22">
                  <c:v>111.9208953209331</c:v>
                </c:pt>
                <c:pt idx="23">
                  <c:v>118.41314089119889</c:v>
                </c:pt>
                <c:pt idx="24">
                  <c:v>104.8083498570637</c:v>
                </c:pt>
                <c:pt idx="25">
                  <c:v>109.72738065436846</c:v>
                </c:pt>
                <c:pt idx="26">
                  <c:v>114.72593704771241</c:v>
                </c:pt>
                <c:pt idx="27">
                  <c:v>122.99343749142307</c:v>
                </c:pt>
                <c:pt idx="28">
                  <c:v>125.84014535579355</c:v>
                </c:pt>
                <c:pt idx="29">
                  <c:v>108.56666234321459</c:v>
                </c:pt>
                <c:pt idx="30">
                  <c:v>102.28515328447006</c:v>
                </c:pt>
                <c:pt idx="31">
                  <c:v>87.118788918699167</c:v>
                </c:pt>
                <c:pt idx="32">
                  <c:v>112.30392695555986</c:v>
                </c:pt>
                <c:pt idx="33">
                  <c:v>123.5470972242374</c:v>
                </c:pt>
                <c:pt idx="34">
                  <c:v>122.07480490836143</c:v>
                </c:pt>
                <c:pt idx="35">
                  <c:v>127.43154164552317</c:v>
                </c:pt>
                <c:pt idx="36">
                  <c:v>116.21779031741757</c:v>
                </c:pt>
                <c:pt idx="37">
                  <c:v>122.27547689836516</c:v>
                </c:pt>
                <c:pt idx="38">
                  <c:v>120.14801246192191</c:v>
                </c:pt>
                <c:pt idx="39">
                  <c:v>120.49723954820479</c:v>
                </c:pt>
                <c:pt idx="40">
                  <c:v>125.36435948259954</c:v>
                </c:pt>
                <c:pt idx="41">
                  <c:v>117.79937313751422</c:v>
                </c:pt>
                <c:pt idx="42">
                  <c:v>100.24640388924252</c:v>
                </c:pt>
                <c:pt idx="43">
                  <c:v>102.91535635905404</c:v>
                </c:pt>
                <c:pt idx="44">
                  <c:v>116.10751268998867</c:v>
                </c:pt>
                <c:pt idx="45">
                  <c:v>131.46093495067461</c:v>
                </c:pt>
                <c:pt idx="46">
                  <c:v>124.01030064912692</c:v>
                </c:pt>
                <c:pt idx="47">
                  <c:v>115.57033721068204</c:v>
                </c:pt>
                <c:pt idx="48">
                  <c:v>110.40854274348584</c:v>
                </c:pt>
                <c:pt idx="49">
                  <c:v>110.6978249340588</c:v>
                </c:pt>
                <c:pt idx="50">
                  <c:v>112.80581558651146</c:v>
                </c:pt>
                <c:pt idx="51">
                  <c:v>113.59992586731578</c:v>
                </c:pt>
                <c:pt idx="52">
                  <c:v>144.28764412077427</c:v>
                </c:pt>
                <c:pt idx="53">
                  <c:v>144.4509359946789</c:v>
                </c:pt>
                <c:pt idx="54">
                  <c:v>209.9662274793499</c:v>
                </c:pt>
                <c:pt idx="55">
                  <c:v>171.37822528557419</c:v>
                </c:pt>
                <c:pt idx="56">
                  <c:v>213.5095791280755</c:v>
                </c:pt>
                <c:pt idx="57">
                  <c:v>248.66096399994601</c:v>
                </c:pt>
                <c:pt idx="58">
                  <c:v>129.54269956420495</c:v>
                </c:pt>
                <c:pt idx="59">
                  <c:v>130.67860737614814</c:v>
                </c:pt>
                <c:pt idx="60">
                  <c:v>131.58077242534486</c:v>
                </c:pt>
                <c:pt idx="61">
                  <c:v>126.40972639335808</c:v>
                </c:pt>
                <c:pt idx="62">
                  <c:v>133.94445715649101</c:v>
                </c:pt>
                <c:pt idx="63">
                  <c:v>117.72638779483944</c:v>
                </c:pt>
                <c:pt idx="64">
                  <c:v>119.63499176991918</c:v>
                </c:pt>
                <c:pt idx="65">
                  <c:v>108.79218170064053</c:v>
                </c:pt>
                <c:pt idx="66">
                  <c:v>79.4339389719308</c:v>
                </c:pt>
                <c:pt idx="67">
                  <c:v>95.582517395919552</c:v>
                </c:pt>
                <c:pt idx="68">
                  <c:v>143.59365848841119</c:v>
                </c:pt>
                <c:pt idx="69">
                  <c:v>143.42384774904133</c:v>
                </c:pt>
                <c:pt idx="70">
                  <c:v>130.4171763478918</c:v>
                </c:pt>
                <c:pt idx="71">
                  <c:v>135.78220426845678</c:v>
                </c:pt>
                <c:pt idx="72">
                  <c:v>130.77313376955283</c:v>
                </c:pt>
                <c:pt idx="73">
                  <c:v>129.19274154012109</c:v>
                </c:pt>
                <c:pt idx="74">
                  <c:v>125.6632381249007</c:v>
                </c:pt>
                <c:pt idx="75">
                  <c:v>114.3202554500967</c:v>
                </c:pt>
                <c:pt idx="76">
                  <c:v>126.20143288649945</c:v>
                </c:pt>
                <c:pt idx="77">
                  <c:v>117.28530289928626</c:v>
                </c:pt>
                <c:pt idx="78">
                  <c:v>106.29011305244806</c:v>
                </c:pt>
              </c:numCache>
            </c:numRef>
          </c:val>
        </c:ser>
        <c:ser>
          <c:idx val="1"/>
          <c:order val="1"/>
          <c:tx>
            <c:strRef>
              <c:f>'Consumo de EnergiaFalta'!$G$1</c:f>
              <c:strCache>
                <c:ptCount val="1"/>
                <c:pt idx="0">
                  <c:v>Consumo Comercial</c:v>
                </c:pt>
              </c:strCache>
            </c:strRef>
          </c:tx>
          <c:marker>
            <c:symbol val="none"/>
          </c:marker>
          <c:cat>
            <c:numRef>
              <c:f>'Consumo de EnergiaFalta'!$A$19:$A$97</c:f>
              <c:numCache>
                <c:formatCode>mmm/yy</c:formatCode>
                <c:ptCount val="79"/>
                <c:pt idx="0">
                  <c:v>39965</c:v>
                </c:pt>
                <c:pt idx="1">
                  <c:v>39995</c:v>
                </c:pt>
                <c:pt idx="2">
                  <c:v>40026</c:v>
                </c:pt>
                <c:pt idx="3">
                  <c:v>40057</c:v>
                </c:pt>
                <c:pt idx="4">
                  <c:v>40087</c:v>
                </c:pt>
                <c:pt idx="5">
                  <c:v>40118</c:v>
                </c:pt>
                <c:pt idx="6">
                  <c:v>40148</c:v>
                </c:pt>
                <c:pt idx="7">
                  <c:v>40179</c:v>
                </c:pt>
                <c:pt idx="8">
                  <c:v>40210</c:v>
                </c:pt>
                <c:pt idx="9">
                  <c:v>40238</c:v>
                </c:pt>
                <c:pt idx="10">
                  <c:v>40269</c:v>
                </c:pt>
                <c:pt idx="11">
                  <c:v>40299</c:v>
                </c:pt>
                <c:pt idx="12">
                  <c:v>40330</c:v>
                </c:pt>
                <c:pt idx="13">
                  <c:v>40360</c:v>
                </c:pt>
                <c:pt idx="14">
                  <c:v>40391</c:v>
                </c:pt>
                <c:pt idx="15">
                  <c:v>40422</c:v>
                </c:pt>
                <c:pt idx="16">
                  <c:v>40452</c:v>
                </c:pt>
                <c:pt idx="17">
                  <c:v>40483</c:v>
                </c:pt>
                <c:pt idx="18">
                  <c:v>40513</c:v>
                </c:pt>
                <c:pt idx="19">
                  <c:v>40544</c:v>
                </c:pt>
                <c:pt idx="20">
                  <c:v>40575</c:v>
                </c:pt>
                <c:pt idx="21">
                  <c:v>40603</c:v>
                </c:pt>
                <c:pt idx="22">
                  <c:v>40634</c:v>
                </c:pt>
                <c:pt idx="23">
                  <c:v>40664</c:v>
                </c:pt>
                <c:pt idx="24">
                  <c:v>40695</c:v>
                </c:pt>
                <c:pt idx="25">
                  <c:v>40725</c:v>
                </c:pt>
                <c:pt idx="26">
                  <c:v>40756</c:v>
                </c:pt>
                <c:pt idx="27">
                  <c:v>40787</c:v>
                </c:pt>
                <c:pt idx="28">
                  <c:v>40817</c:v>
                </c:pt>
                <c:pt idx="29">
                  <c:v>40848</c:v>
                </c:pt>
                <c:pt idx="30">
                  <c:v>40878</c:v>
                </c:pt>
                <c:pt idx="31">
                  <c:v>40909</c:v>
                </c:pt>
                <c:pt idx="32">
                  <c:v>40940</c:v>
                </c:pt>
                <c:pt idx="33">
                  <c:v>40969</c:v>
                </c:pt>
                <c:pt idx="34">
                  <c:v>41000</c:v>
                </c:pt>
                <c:pt idx="35">
                  <c:v>41030</c:v>
                </c:pt>
                <c:pt idx="36">
                  <c:v>41061</c:v>
                </c:pt>
                <c:pt idx="37">
                  <c:v>41091</c:v>
                </c:pt>
                <c:pt idx="38">
                  <c:v>41122</c:v>
                </c:pt>
                <c:pt idx="39">
                  <c:v>41153</c:v>
                </c:pt>
                <c:pt idx="40">
                  <c:v>41183</c:v>
                </c:pt>
                <c:pt idx="41">
                  <c:v>41214</c:v>
                </c:pt>
                <c:pt idx="42">
                  <c:v>41244</c:v>
                </c:pt>
                <c:pt idx="43">
                  <c:v>41275</c:v>
                </c:pt>
                <c:pt idx="44">
                  <c:v>41306</c:v>
                </c:pt>
                <c:pt idx="45">
                  <c:v>41334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41579</c:v>
                </c:pt>
                <c:pt idx="54">
                  <c:v>41609</c:v>
                </c:pt>
                <c:pt idx="55">
                  <c:v>41640</c:v>
                </c:pt>
                <c:pt idx="56">
                  <c:v>41671</c:v>
                </c:pt>
                <c:pt idx="57">
                  <c:v>41699</c:v>
                </c:pt>
                <c:pt idx="58">
                  <c:v>41730</c:v>
                </c:pt>
                <c:pt idx="59">
                  <c:v>41760</c:v>
                </c:pt>
                <c:pt idx="60">
                  <c:v>41791</c:v>
                </c:pt>
                <c:pt idx="61">
                  <c:v>41821</c:v>
                </c:pt>
                <c:pt idx="62">
                  <c:v>41852</c:v>
                </c:pt>
                <c:pt idx="63">
                  <c:v>41883</c:v>
                </c:pt>
                <c:pt idx="64">
                  <c:v>41913</c:v>
                </c:pt>
                <c:pt idx="65">
                  <c:v>41944</c:v>
                </c:pt>
                <c:pt idx="66">
                  <c:v>41974</c:v>
                </c:pt>
                <c:pt idx="67">
                  <c:v>42005</c:v>
                </c:pt>
                <c:pt idx="68">
                  <c:v>42036</c:v>
                </c:pt>
                <c:pt idx="69">
                  <c:v>42064</c:v>
                </c:pt>
                <c:pt idx="70">
                  <c:v>42095</c:v>
                </c:pt>
                <c:pt idx="71">
                  <c:v>42125</c:v>
                </c:pt>
                <c:pt idx="72">
                  <c:v>42156</c:v>
                </c:pt>
                <c:pt idx="73">
                  <c:v>42186</c:v>
                </c:pt>
                <c:pt idx="74">
                  <c:v>42217</c:v>
                </c:pt>
                <c:pt idx="75">
                  <c:v>42248</c:v>
                </c:pt>
                <c:pt idx="76">
                  <c:v>42278</c:v>
                </c:pt>
                <c:pt idx="77">
                  <c:v>42309</c:v>
                </c:pt>
                <c:pt idx="78">
                  <c:v>42339</c:v>
                </c:pt>
              </c:numCache>
            </c:numRef>
          </c:cat>
          <c:val>
            <c:numRef>
              <c:f>'Consumo de EnergiaFalta'!$G$19:$G$97</c:f>
              <c:numCache>
                <c:formatCode>_-* #,##0.00_-;\-* #,##0.00_-;_-* "-"??_-;_-@_-</c:formatCode>
                <c:ptCount val="79"/>
                <c:pt idx="0">
                  <c:v>84.356787411787991</c:v>
                </c:pt>
                <c:pt idx="1">
                  <c:v>87.690339078336194</c:v>
                </c:pt>
                <c:pt idx="2">
                  <c:v>91.54750862220385</c:v>
                </c:pt>
                <c:pt idx="3">
                  <c:v>100.79254956996189</c:v>
                </c:pt>
                <c:pt idx="4">
                  <c:v>104.89231864587194</c:v>
                </c:pt>
                <c:pt idx="5">
                  <c:v>100.04755356164135</c:v>
                </c:pt>
                <c:pt idx="6">
                  <c:v>102.26606379285327</c:v>
                </c:pt>
                <c:pt idx="7">
                  <c:v>101.42651873269611</c:v>
                </c:pt>
                <c:pt idx="8">
                  <c:v>95.203052827043095</c:v>
                </c:pt>
                <c:pt idx="9">
                  <c:v>112.07198123000121</c:v>
                </c:pt>
                <c:pt idx="10">
                  <c:v>104.10974093148586</c:v>
                </c:pt>
                <c:pt idx="11">
                  <c:v>102.89903430142084</c:v>
                </c:pt>
                <c:pt idx="12">
                  <c:v>90.491329038337156</c:v>
                </c:pt>
                <c:pt idx="13">
                  <c:v>89.281621062438802</c:v>
                </c:pt>
                <c:pt idx="14">
                  <c:v>89.841410781117915</c:v>
                </c:pt>
                <c:pt idx="15">
                  <c:v>106.25192754940254</c:v>
                </c:pt>
                <c:pt idx="16">
                  <c:v>118.83928775984836</c:v>
                </c:pt>
                <c:pt idx="17">
                  <c:v>111.44813078374966</c:v>
                </c:pt>
                <c:pt idx="18">
                  <c:v>111.06207751788619</c:v>
                </c:pt>
                <c:pt idx="19">
                  <c:v>100</c:v>
                </c:pt>
                <c:pt idx="20">
                  <c:v>99.343737351604403</c:v>
                </c:pt>
                <c:pt idx="21">
                  <c:v>107.47542576445508</c:v>
                </c:pt>
                <c:pt idx="22">
                  <c:v>108.61474330769533</c:v>
                </c:pt>
                <c:pt idx="23">
                  <c:v>107.01410628382573</c:v>
                </c:pt>
                <c:pt idx="24">
                  <c:v>100.35161438320475</c:v>
                </c:pt>
                <c:pt idx="25">
                  <c:v>91.916540708962216</c:v>
                </c:pt>
                <c:pt idx="26">
                  <c:v>103.48536178596962</c:v>
                </c:pt>
                <c:pt idx="27">
                  <c:v>119.95161226840769</c:v>
                </c:pt>
                <c:pt idx="28">
                  <c:v>128.54899661691215</c:v>
                </c:pt>
                <c:pt idx="29">
                  <c:v>121.13636857623051</c:v>
                </c:pt>
                <c:pt idx="30">
                  <c:v>129.17228899171764</c:v>
                </c:pt>
                <c:pt idx="31">
                  <c:v>117.29171153792977</c:v>
                </c:pt>
                <c:pt idx="32">
                  <c:v>112.93122029361311</c:v>
                </c:pt>
                <c:pt idx="33">
                  <c:v>127.04826902312369</c:v>
                </c:pt>
                <c:pt idx="34">
                  <c:v>125.4156016399032</c:v>
                </c:pt>
                <c:pt idx="35">
                  <c:v>120.8670255571807</c:v>
                </c:pt>
                <c:pt idx="36">
                  <c:v>109.06996795618784</c:v>
                </c:pt>
                <c:pt idx="37">
                  <c:v>107.80173591094386</c:v>
                </c:pt>
                <c:pt idx="38">
                  <c:v>112.41435794837477</c:v>
                </c:pt>
                <c:pt idx="39">
                  <c:v>122.21172807750777</c:v>
                </c:pt>
                <c:pt idx="40">
                  <c:v>142.31437209623036</c:v>
                </c:pt>
                <c:pt idx="41">
                  <c:v>138.70425196354611</c:v>
                </c:pt>
                <c:pt idx="42">
                  <c:v>138.59400346767637</c:v>
                </c:pt>
                <c:pt idx="43">
                  <c:v>126.63553104758094</c:v>
                </c:pt>
                <c:pt idx="44">
                  <c:v>119.55944947836075</c:v>
                </c:pt>
                <c:pt idx="45">
                  <c:v>133.48607833661563</c:v>
                </c:pt>
                <c:pt idx="46">
                  <c:v>139.17878893303907</c:v>
                </c:pt>
                <c:pt idx="47">
                  <c:v>130.58294661874359</c:v>
                </c:pt>
                <c:pt idx="48">
                  <c:v>128.8927831874326</c:v>
                </c:pt>
                <c:pt idx="49">
                  <c:v>124.5952807128746</c:v>
                </c:pt>
                <c:pt idx="50">
                  <c:v>115.0267786177569</c:v>
                </c:pt>
                <c:pt idx="51">
                  <c:v>121.67189687309632</c:v>
                </c:pt>
                <c:pt idx="52">
                  <c:v>157.37993680281457</c:v>
                </c:pt>
                <c:pt idx="53">
                  <c:v>157.64341995581248</c:v>
                </c:pt>
                <c:pt idx="54">
                  <c:v>155.25631340352501</c:v>
                </c:pt>
                <c:pt idx="55">
                  <c:v>127.44430887550952</c:v>
                </c:pt>
                <c:pt idx="56">
                  <c:v>138.25243451325301</c:v>
                </c:pt>
                <c:pt idx="57">
                  <c:v>135.9405060591873</c:v>
                </c:pt>
                <c:pt idx="58">
                  <c:v>150.35619644349879</c:v>
                </c:pt>
                <c:pt idx="59">
                  <c:v>149.48971709302344</c:v>
                </c:pt>
                <c:pt idx="60">
                  <c:v>138.07862462998395</c:v>
                </c:pt>
                <c:pt idx="61">
                  <c:v>132.17481617420287</c:v>
                </c:pt>
                <c:pt idx="62">
                  <c:v>138.42219103549274</c:v>
                </c:pt>
                <c:pt idx="63">
                  <c:v>156.17065472354611</c:v>
                </c:pt>
                <c:pt idx="64">
                  <c:v>175.68545859667941</c:v>
                </c:pt>
                <c:pt idx="65">
                  <c:v>161.53568925641972</c:v>
                </c:pt>
                <c:pt idx="66">
                  <c:v>150.39443902364519</c:v>
                </c:pt>
                <c:pt idx="67">
                  <c:v>150.61198396976337</c:v>
                </c:pt>
                <c:pt idx="68">
                  <c:v>154.7499515818271</c:v>
                </c:pt>
                <c:pt idx="69">
                  <c:v>144.31094613350464</c:v>
                </c:pt>
                <c:pt idx="70">
                  <c:v>154.5793727394435</c:v>
                </c:pt>
                <c:pt idx="71">
                  <c:v>145.91347777788874</c:v>
                </c:pt>
                <c:pt idx="72">
                  <c:v>141.7942496318197</c:v>
                </c:pt>
                <c:pt idx="73">
                  <c:v>132.19204295857759</c:v>
                </c:pt>
                <c:pt idx="74">
                  <c:v>139.31206532843092</c:v>
                </c:pt>
                <c:pt idx="75">
                  <c:v>157.27180311709336</c:v>
                </c:pt>
                <c:pt idx="76">
                  <c:v>156.69021923983618</c:v>
                </c:pt>
                <c:pt idx="77">
                  <c:v>162.57336436602202</c:v>
                </c:pt>
                <c:pt idx="78">
                  <c:v>159.6994139074929</c:v>
                </c:pt>
              </c:numCache>
            </c:numRef>
          </c:val>
        </c:ser>
        <c:ser>
          <c:idx val="2"/>
          <c:order val="2"/>
          <c:tx>
            <c:strRef>
              <c:f>'Consumo de EnergiaFalta'!$I$1</c:f>
              <c:strCache>
                <c:ptCount val="1"/>
                <c:pt idx="0">
                  <c:v>Consumo Rural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'Consumo de EnergiaFalta'!$A$19:$A$97</c:f>
              <c:numCache>
                <c:formatCode>mmm/yy</c:formatCode>
                <c:ptCount val="79"/>
                <c:pt idx="0">
                  <c:v>39965</c:v>
                </c:pt>
                <c:pt idx="1">
                  <c:v>39995</c:v>
                </c:pt>
                <c:pt idx="2">
                  <c:v>40026</c:v>
                </c:pt>
                <c:pt idx="3">
                  <c:v>40057</c:v>
                </c:pt>
                <c:pt idx="4">
                  <c:v>40087</c:v>
                </c:pt>
                <c:pt idx="5">
                  <c:v>40118</c:v>
                </c:pt>
                <c:pt idx="6">
                  <c:v>40148</c:v>
                </c:pt>
                <c:pt idx="7">
                  <c:v>40179</c:v>
                </c:pt>
                <c:pt idx="8">
                  <c:v>40210</c:v>
                </c:pt>
                <c:pt idx="9">
                  <c:v>40238</c:v>
                </c:pt>
                <c:pt idx="10">
                  <c:v>40269</c:v>
                </c:pt>
                <c:pt idx="11">
                  <c:v>40299</c:v>
                </c:pt>
                <c:pt idx="12">
                  <c:v>40330</c:v>
                </c:pt>
                <c:pt idx="13">
                  <c:v>40360</c:v>
                </c:pt>
                <c:pt idx="14">
                  <c:v>40391</c:v>
                </c:pt>
                <c:pt idx="15">
                  <c:v>40422</c:v>
                </c:pt>
                <c:pt idx="16">
                  <c:v>40452</c:v>
                </c:pt>
                <c:pt idx="17">
                  <c:v>40483</c:v>
                </c:pt>
                <c:pt idx="18">
                  <c:v>40513</c:v>
                </c:pt>
                <c:pt idx="19">
                  <c:v>40544</c:v>
                </c:pt>
                <c:pt idx="20">
                  <c:v>40575</c:v>
                </c:pt>
                <c:pt idx="21">
                  <c:v>40603</c:v>
                </c:pt>
                <c:pt idx="22">
                  <c:v>40634</c:v>
                </c:pt>
                <c:pt idx="23">
                  <c:v>40664</c:v>
                </c:pt>
                <c:pt idx="24">
                  <c:v>40695</c:v>
                </c:pt>
                <c:pt idx="25">
                  <c:v>40725</c:v>
                </c:pt>
                <c:pt idx="26">
                  <c:v>40756</c:v>
                </c:pt>
                <c:pt idx="27">
                  <c:v>40787</c:v>
                </c:pt>
                <c:pt idx="28">
                  <c:v>40817</c:v>
                </c:pt>
                <c:pt idx="29">
                  <c:v>40848</c:v>
                </c:pt>
                <c:pt idx="30">
                  <c:v>40878</c:v>
                </c:pt>
                <c:pt idx="31">
                  <c:v>40909</c:v>
                </c:pt>
                <c:pt idx="32">
                  <c:v>40940</c:v>
                </c:pt>
                <c:pt idx="33">
                  <c:v>40969</c:v>
                </c:pt>
                <c:pt idx="34">
                  <c:v>41000</c:v>
                </c:pt>
                <c:pt idx="35">
                  <c:v>41030</c:v>
                </c:pt>
                <c:pt idx="36">
                  <c:v>41061</c:v>
                </c:pt>
                <c:pt idx="37">
                  <c:v>41091</c:v>
                </c:pt>
                <c:pt idx="38">
                  <c:v>41122</c:v>
                </c:pt>
                <c:pt idx="39">
                  <c:v>41153</c:v>
                </c:pt>
                <c:pt idx="40">
                  <c:v>41183</c:v>
                </c:pt>
                <c:pt idx="41">
                  <c:v>41214</c:v>
                </c:pt>
                <c:pt idx="42">
                  <c:v>41244</c:v>
                </c:pt>
                <c:pt idx="43">
                  <c:v>41275</c:v>
                </c:pt>
                <c:pt idx="44">
                  <c:v>41306</c:v>
                </c:pt>
                <c:pt idx="45">
                  <c:v>41334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41579</c:v>
                </c:pt>
                <c:pt idx="54">
                  <c:v>41609</c:v>
                </c:pt>
                <c:pt idx="55">
                  <c:v>41640</c:v>
                </c:pt>
                <c:pt idx="56">
                  <c:v>41671</c:v>
                </c:pt>
                <c:pt idx="57">
                  <c:v>41699</c:v>
                </c:pt>
                <c:pt idx="58">
                  <c:v>41730</c:v>
                </c:pt>
                <c:pt idx="59">
                  <c:v>41760</c:v>
                </c:pt>
                <c:pt idx="60">
                  <c:v>41791</c:v>
                </c:pt>
                <c:pt idx="61">
                  <c:v>41821</c:v>
                </c:pt>
                <c:pt idx="62">
                  <c:v>41852</c:v>
                </c:pt>
                <c:pt idx="63">
                  <c:v>41883</c:v>
                </c:pt>
                <c:pt idx="64">
                  <c:v>41913</c:v>
                </c:pt>
                <c:pt idx="65">
                  <c:v>41944</c:v>
                </c:pt>
                <c:pt idx="66">
                  <c:v>41974</c:v>
                </c:pt>
                <c:pt idx="67">
                  <c:v>42005</c:v>
                </c:pt>
                <c:pt idx="68">
                  <c:v>42036</c:v>
                </c:pt>
                <c:pt idx="69">
                  <c:v>42064</c:v>
                </c:pt>
                <c:pt idx="70">
                  <c:v>42095</c:v>
                </c:pt>
                <c:pt idx="71">
                  <c:v>42125</c:v>
                </c:pt>
                <c:pt idx="72">
                  <c:v>42156</c:v>
                </c:pt>
                <c:pt idx="73">
                  <c:v>42186</c:v>
                </c:pt>
                <c:pt idx="74">
                  <c:v>42217</c:v>
                </c:pt>
                <c:pt idx="75">
                  <c:v>42248</c:v>
                </c:pt>
                <c:pt idx="76">
                  <c:v>42278</c:v>
                </c:pt>
                <c:pt idx="77">
                  <c:v>42309</c:v>
                </c:pt>
                <c:pt idx="78">
                  <c:v>42339</c:v>
                </c:pt>
              </c:numCache>
            </c:numRef>
          </c:cat>
          <c:val>
            <c:numRef>
              <c:f>'Consumo de EnergiaFalta'!$I$19:$I$97</c:f>
              <c:numCache>
                <c:formatCode>_-* #,##0.00_-;\-* #,##0.00_-;_-* "-"??_-;_-@_-</c:formatCode>
                <c:ptCount val="79"/>
                <c:pt idx="0">
                  <c:v>98.188379560185098</c:v>
                </c:pt>
                <c:pt idx="1">
                  <c:v>103.01504378653021</c:v>
                </c:pt>
                <c:pt idx="2">
                  <c:v>106.91584471597442</c:v>
                </c:pt>
                <c:pt idx="3">
                  <c:v>106.11181181937907</c:v>
                </c:pt>
                <c:pt idx="4">
                  <c:v>113.54633096330366</c:v>
                </c:pt>
                <c:pt idx="5">
                  <c:v>98.745409476670403</c:v>
                </c:pt>
                <c:pt idx="6">
                  <c:v>98.547982159127528</c:v>
                </c:pt>
                <c:pt idx="7">
                  <c:v>100.22925759848489</c:v>
                </c:pt>
                <c:pt idx="8">
                  <c:v>101.59207107701735</c:v>
                </c:pt>
                <c:pt idx="9">
                  <c:v>120.73997445619955</c:v>
                </c:pt>
                <c:pt idx="10">
                  <c:v>114.38155753522219</c:v>
                </c:pt>
                <c:pt idx="11">
                  <c:v>114.42373265747037</c:v>
                </c:pt>
                <c:pt idx="12">
                  <c:v>109.32706807303458</c:v>
                </c:pt>
                <c:pt idx="13">
                  <c:v>118.74023705601731</c:v>
                </c:pt>
                <c:pt idx="14">
                  <c:v>115.13330919537029</c:v>
                </c:pt>
                <c:pt idx="15">
                  <c:v>123.54637075115484</c:v>
                </c:pt>
                <c:pt idx="16">
                  <c:v>125.63897299598541</c:v>
                </c:pt>
                <c:pt idx="17">
                  <c:v>102.64254992380626</c:v>
                </c:pt>
                <c:pt idx="18">
                  <c:v>86.157806575340288</c:v>
                </c:pt>
                <c:pt idx="19">
                  <c:v>100</c:v>
                </c:pt>
                <c:pt idx="20">
                  <c:v>114.89163778731802</c:v>
                </c:pt>
                <c:pt idx="21">
                  <c:v>122.13429991286459</c:v>
                </c:pt>
                <c:pt idx="22">
                  <c:v>129.71810307440725</c:v>
                </c:pt>
                <c:pt idx="23">
                  <c:v>112.01497614718321</c:v>
                </c:pt>
                <c:pt idx="24">
                  <c:v>115.84575045855499</c:v>
                </c:pt>
                <c:pt idx="25">
                  <c:v>125.21037826310115</c:v>
                </c:pt>
                <c:pt idx="26">
                  <c:v>142.82692682616289</c:v>
                </c:pt>
                <c:pt idx="27">
                  <c:v>151.96826520990081</c:v>
                </c:pt>
                <c:pt idx="28">
                  <c:v>134.70789749058022</c:v>
                </c:pt>
                <c:pt idx="29">
                  <c:v>138.74039620742201</c:v>
                </c:pt>
                <c:pt idx="30">
                  <c:v>142.18538751377653</c:v>
                </c:pt>
                <c:pt idx="31">
                  <c:v>111.13478930343408</c:v>
                </c:pt>
                <c:pt idx="32">
                  <c:v>112.84892950786407</c:v>
                </c:pt>
                <c:pt idx="33">
                  <c:v>132.89906220034774</c:v>
                </c:pt>
                <c:pt idx="34">
                  <c:v>120.55726864359238</c:v>
                </c:pt>
                <c:pt idx="35">
                  <c:v>124.40324191411393</c:v>
                </c:pt>
                <c:pt idx="36">
                  <c:v>112.61187349054839</c:v>
                </c:pt>
                <c:pt idx="37">
                  <c:v>140.72525295126385</c:v>
                </c:pt>
                <c:pt idx="38">
                  <c:v>150.42338252438</c:v>
                </c:pt>
                <c:pt idx="39">
                  <c:v>157.47713193253571</c:v>
                </c:pt>
                <c:pt idx="40">
                  <c:v>145.08194307950012</c:v>
                </c:pt>
                <c:pt idx="41">
                  <c:v>131.06038602173214</c:v>
                </c:pt>
                <c:pt idx="42">
                  <c:v>127.6403814859171</c:v>
                </c:pt>
                <c:pt idx="43">
                  <c:v>115.03670429271126</c:v>
                </c:pt>
                <c:pt idx="44">
                  <c:v>118.96901720028808</c:v>
                </c:pt>
                <c:pt idx="45">
                  <c:v>134.42492629300568</c:v>
                </c:pt>
                <c:pt idx="46">
                  <c:v>134.04280377029679</c:v>
                </c:pt>
                <c:pt idx="47">
                  <c:v>119.60785093879436</c:v>
                </c:pt>
                <c:pt idx="48">
                  <c:v>123.42565441068226</c:v>
                </c:pt>
                <c:pt idx="49">
                  <c:v>160.32578292544156</c:v>
                </c:pt>
                <c:pt idx="50">
                  <c:v>160.45962925680271</c:v>
                </c:pt>
                <c:pt idx="51">
                  <c:v>154.51731368343991</c:v>
                </c:pt>
                <c:pt idx="52">
                  <c:v>163.16727210513542</c:v>
                </c:pt>
                <c:pt idx="53">
                  <c:v>144.15592063119448</c:v>
                </c:pt>
                <c:pt idx="54">
                  <c:v>146.34465032446994</c:v>
                </c:pt>
                <c:pt idx="55">
                  <c:v>133.33664898759812</c:v>
                </c:pt>
                <c:pt idx="56">
                  <c:v>141.51647415978005</c:v>
                </c:pt>
                <c:pt idx="57">
                  <c:v>160.89888713380256</c:v>
                </c:pt>
                <c:pt idx="58">
                  <c:v>141.08772027549108</c:v>
                </c:pt>
                <c:pt idx="59">
                  <c:v>133.68717995647208</c:v>
                </c:pt>
                <c:pt idx="60">
                  <c:v>128.67391070810439</c:v>
                </c:pt>
                <c:pt idx="61">
                  <c:v>151.51213728400171</c:v>
                </c:pt>
                <c:pt idx="62">
                  <c:v>149.06096692435932</c:v>
                </c:pt>
                <c:pt idx="63">
                  <c:v>150.94794555430445</c:v>
                </c:pt>
                <c:pt idx="64">
                  <c:v>147.97841906952132</c:v>
                </c:pt>
                <c:pt idx="65">
                  <c:v>145.47783219871644</c:v>
                </c:pt>
                <c:pt idx="66">
                  <c:v>121.81010850147015</c:v>
                </c:pt>
                <c:pt idx="67">
                  <c:v>121.81010850147015</c:v>
                </c:pt>
                <c:pt idx="68">
                  <c:v>135.95580365491199</c:v>
                </c:pt>
                <c:pt idx="69">
                  <c:v>160.89331683463769</c:v>
                </c:pt>
                <c:pt idx="70">
                  <c:v>149.40552971555664</c:v>
                </c:pt>
                <c:pt idx="71">
                  <c:v>135.88498127981603</c:v>
                </c:pt>
                <c:pt idx="72">
                  <c:v>134.76121321115809</c:v>
                </c:pt>
                <c:pt idx="73">
                  <c:v>156.99585808469243</c:v>
                </c:pt>
                <c:pt idx="74">
                  <c:v>154.75269861100611</c:v>
                </c:pt>
                <c:pt idx="75">
                  <c:v>164.26676958457506</c:v>
                </c:pt>
                <c:pt idx="76">
                  <c:v>153.56574743467831</c:v>
                </c:pt>
                <c:pt idx="77">
                  <c:v>148.13908241257613</c:v>
                </c:pt>
                <c:pt idx="78">
                  <c:v>139.28143140773398</c:v>
                </c:pt>
              </c:numCache>
            </c:numRef>
          </c:val>
        </c:ser>
        <c:marker val="1"/>
        <c:axId val="143438976"/>
        <c:axId val="143440512"/>
      </c:lineChart>
      <c:dateAx>
        <c:axId val="143438976"/>
        <c:scaling>
          <c:orientation val="minMax"/>
        </c:scaling>
        <c:axPos val="b"/>
        <c:numFmt formatCode="mmm/yy" sourceLinked="1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43440512"/>
        <c:crosses val="autoZero"/>
        <c:auto val="1"/>
        <c:lblOffset val="100"/>
        <c:majorUnit val="2"/>
        <c:majorTimeUnit val="months"/>
      </c:dateAx>
      <c:valAx>
        <c:axId val="143440512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43438976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'Consumo de EnergiaFalta'!$K$1</c:f>
              <c:strCache>
                <c:ptCount val="1"/>
                <c:pt idx="0">
                  <c:v>Consumo do Poder Público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'Consumo de EnergiaFalta'!$A$19:$A$97</c:f>
              <c:numCache>
                <c:formatCode>mmm/yy</c:formatCode>
                <c:ptCount val="79"/>
                <c:pt idx="0">
                  <c:v>39965</c:v>
                </c:pt>
                <c:pt idx="1">
                  <c:v>39995</c:v>
                </c:pt>
                <c:pt idx="2">
                  <c:v>40026</c:v>
                </c:pt>
                <c:pt idx="3">
                  <c:v>40057</c:v>
                </c:pt>
                <c:pt idx="4">
                  <c:v>40087</c:v>
                </c:pt>
                <c:pt idx="5">
                  <c:v>40118</c:v>
                </c:pt>
                <c:pt idx="6">
                  <c:v>40148</c:v>
                </c:pt>
                <c:pt idx="7">
                  <c:v>40179</c:v>
                </c:pt>
                <c:pt idx="8">
                  <c:v>40210</c:v>
                </c:pt>
                <c:pt idx="9">
                  <c:v>40238</c:v>
                </c:pt>
                <c:pt idx="10">
                  <c:v>40269</c:v>
                </c:pt>
                <c:pt idx="11">
                  <c:v>40299</c:v>
                </c:pt>
                <c:pt idx="12">
                  <c:v>40330</c:v>
                </c:pt>
                <c:pt idx="13">
                  <c:v>40360</c:v>
                </c:pt>
                <c:pt idx="14">
                  <c:v>40391</c:v>
                </c:pt>
                <c:pt idx="15">
                  <c:v>40422</c:v>
                </c:pt>
                <c:pt idx="16">
                  <c:v>40452</c:v>
                </c:pt>
                <c:pt idx="17">
                  <c:v>40483</c:v>
                </c:pt>
                <c:pt idx="18">
                  <c:v>40513</c:v>
                </c:pt>
                <c:pt idx="19">
                  <c:v>40544</c:v>
                </c:pt>
                <c:pt idx="20">
                  <c:v>40575</c:v>
                </c:pt>
                <c:pt idx="21">
                  <c:v>40603</c:v>
                </c:pt>
                <c:pt idx="22">
                  <c:v>40634</c:v>
                </c:pt>
                <c:pt idx="23">
                  <c:v>40664</c:v>
                </c:pt>
                <c:pt idx="24">
                  <c:v>40695</c:v>
                </c:pt>
                <c:pt idx="25">
                  <c:v>40725</c:v>
                </c:pt>
                <c:pt idx="26">
                  <c:v>40756</c:v>
                </c:pt>
                <c:pt idx="27">
                  <c:v>40787</c:v>
                </c:pt>
                <c:pt idx="28">
                  <c:v>40817</c:v>
                </c:pt>
                <c:pt idx="29">
                  <c:v>40848</c:v>
                </c:pt>
                <c:pt idx="30">
                  <c:v>40878</c:v>
                </c:pt>
                <c:pt idx="31">
                  <c:v>40909</c:v>
                </c:pt>
                <c:pt idx="32">
                  <c:v>40940</c:v>
                </c:pt>
                <c:pt idx="33">
                  <c:v>40969</c:v>
                </c:pt>
                <c:pt idx="34">
                  <c:v>41000</c:v>
                </c:pt>
                <c:pt idx="35">
                  <c:v>41030</c:v>
                </c:pt>
                <c:pt idx="36">
                  <c:v>41061</c:v>
                </c:pt>
                <c:pt idx="37">
                  <c:v>41091</c:v>
                </c:pt>
                <c:pt idx="38">
                  <c:v>41122</c:v>
                </c:pt>
                <c:pt idx="39">
                  <c:v>41153</c:v>
                </c:pt>
                <c:pt idx="40">
                  <c:v>41183</c:v>
                </c:pt>
                <c:pt idx="41">
                  <c:v>41214</c:v>
                </c:pt>
                <c:pt idx="42">
                  <c:v>41244</c:v>
                </c:pt>
                <c:pt idx="43">
                  <c:v>41275</c:v>
                </c:pt>
                <c:pt idx="44">
                  <c:v>41306</c:v>
                </c:pt>
                <c:pt idx="45">
                  <c:v>41334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41579</c:v>
                </c:pt>
                <c:pt idx="54">
                  <c:v>41609</c:v>
                </c:pt>
                <c:pt idx="55">
                  <c:v>41640</c:v>
                </c:pt>
                <c:pt idx="56">
                  <c:v>41671</c:v>
                </c:pt>
                <c:pt idx="57">
                  <c:v>41699</c:v>
                </c:pt>
                <c:pt idx="58">
                  <c:v>41730</c:v>
                </c:pt>
                <c:pt idx="59">
                  <c:v>41760</c:v>
                </c:pt>
                <c:pt idx="60">
                  <c:v>41791</c:v>
                </c:pt>
                <c:pt idx="61">
                  <c:v>41821</c:v>
                </c:pt>
                <c:pt idx="62">
                  <c:v>41852</c:v>
                </c:pt>
                <c:pt idx="63">
                  <c:v>41883</c:v>
                </c:pt>
                <c:pt idx="64">
                  <c:v>41913</c:v>
                </c:pt>
                <c:pt idx="65">
                  <c:v>41944</c:v>
                </c:pt>
                <c:pt idx="66">
                  <c:v>41974</c:v>
                </c:pt>
                <c:pt idx="67">
                  <c:v>42005</c:v>
                </c:pt>
                <c:pt idx="68">
                  <c:v>42036</c:v>
                </c:pt>
                <c:pt idx="69">
                  <c:v>42064</c:v>
                </c:pt>
                <c:pt idx="70">
                  <c:v>42095</c:v>
                </c:pt>
                <c:pt idx="71">
                  <c:v>42125</c:v>
                </c:pt>
                <c:pt idx="72">
                  <c:v>42156</c:v>
                </c:pt>
                <c:pt idx="73">
                  <c:v>42186</c:v>
                </c:pt>
                <c:pt idx="74">
                  <c:v>42217</c:v>
                </c:pt>
                <c:pt idx="75">
                  <c:v>42248</c:v>
                </c:pt>
                <c:pt idx="76">
                  <c:v>42278</c:v>
                </c:pt>
                <c:pt idx="77">
                  <c:v>42309</c:v>
                </c:pt>
                <c:pt idx="78">
                  <c:v>42339</c:v>
                </c:pt>
              </c:numCache>
            </c:numRef>
          </c:cat>
          <c:val>
            <c:numRef>
              <c:f>'Consumo de EnergiaFalta'!$K$19:$K$97</c:f>
              <c:numCache>
                <c:formatCode>_-* #,##0.00_-;\-* #,##0.00_-;_-* "-"??_-;_-@_-</c:formatCode>
                <c:ptCount val="79"/>
                <c:pt idx="0">
                  <c:v>110.00653092330572</c:v>
                </c:pt>
                <c:pt idx="1">
                  <c:v>103.19399117140497</c:v>
                </c:pt>
                <c:pt idx="2">
                  <c:v>105.74124083751271</c:v>
                </c:pt>
                <c:pt idx="3">
                  <c:v>113.90944481464595</c:v>
                </c:pt>
                <c:pt idx="4">
                  <c:v>125.43951028501934</c:v>
                </c:pt>
                <c:pt idx="5">
                  <c:v>124.81419096647237</c:v>
                </c:pt>
                <c:pt idx="6">
                  <c:v>118.69720876489718</c:v>
                </c:pt>
                <c:pt idx="7">
                  <c:v>105.83830419694762</c:v>
                </c:pt>
                <c:pt idx="8">
                  <c:v>90.822773111553673</c:v>
                </c:pt>
                <c:pt idx="9">
                  <c:v>121.60569716421432</c:v>
                </c:pt>
                <c:pt idx="10">
                  <c:v>132.04455814844059</c:v>
                </c:pt>
                <c:pt idx="11">
                  <c:v>133.13244503929457</c:v>
                </c:pt>
                <c:pt idx="12">
                  <c:v>103.5934296447045</c:v>
                </c:pt>
                <c:pt idx="13">
                  <c:v>101.59111870261171</c:v>
                </c:pt>
                <c:pt idx="14">
                  <c:v>93.771830961884618</c:v>
                </c:pt>
                <c:pt idx="15">
                  <c:v>115.01211870166381</c:v>
                </c:pt>
                <c:pt idx="16">
                  <c:v>146.3891766771155</c:v>
                </c:pt>
                <c:pt idx="17">
                  <c:v>135.26641712030835</c:v>
                </c:pt>
                <c:pt idx="18">
                  <c:v>146.05220378376481</c:v>
                </c:pt>
                <c:pt idx="19">
                  <c:v>100</c:v>
                </c:pt>
                <c:pt idx="20">
                  <c:v>88.072297036629095</c:v>
                </c:pt>
                <c:pt idx="21">
                  <c:v>111.43594055248388</c:v>
                </c:pt>
                <c:pt idx="22">
                  <c:v>133.32875189221417</c:v>
                </c:pt>
                <c:pt idx="23">
                  <c:v>132.36295250814945</c:v>
                </c:pt>
                <c:pt idx="24">
                  <c:v>125.67932503049819</c:v>
                </c:pt>
                <c:pt idx="25">
                  <c:v>102.62952602937874</c:v>
                </c:pt>
                <c:pt idx="26">
                  <c:v>109.35211155461569</c:v>
                </c:pt>
                <c:pt idx="27">
                  <c:v>112.59738327040961</c:v>
                </c:pt>
                <c:pt idx="28">
                  <c:v>139.73692417209409</c:v>
                </c:pt>
                <c:pt idx="29">
                  <c:v>125.05751288411828</c:v>
                </c:pt>
                <c:pt idx="30">
                  <c:v>137.21545696083626</c:v>
                </c:pt>
                <c:pt idx="31">
                  <c:v>113.06544857205961</c:v>
                </c:pt>
                <c:pt idx="32">
                  <c:v>85.486658053557363</c:v>
                </c:pt>
                <c:pt idx="33">
                  <c:v>118.58260954462688</c:v>
                </c:pt>
                <c:pt idx="34">
                  <c:v>129.74688643681736</c:v>
                </c:pt>
                <c:pt idx="35">
                  <c:v>128.25994022641166</c:v>
                </c:pt>
                <c:pt idx="36">
                  <c:v>118.3033628093776</c:v>
                </c:pt>
                <c:pt idx="37">
                  <c:v>109.43192341852601</c:v>
                </c:pt>
                <c:pt idx="38">
                  <c:v>89.574409396946493</c:v>
                </c:pt>
                <c:pt idx="39">
                  <c:v>109.61154750654276</c:v>
                </c:pt>
                <c:pt idx="40">
                  <c:v>142.71394461132476</c:v>
                </c:pt>
                <c:pt idx="41">
                  <c:v>140.85827138119075</c:v>
                </c:pt>
                <c:pt idx="42">
                  <c:v>131.51601782401769</c:v>
                </c:pt>
                <c:pt idx="43">
                  <c:v>96.943546850606793</c:v>
                </c:pt>
                <c:pt idx="44">
                  <c:v>102.99673643411586</c:v>
                </c:pt>
                <c:pt idx="45">
                  <c:v>117.89728914549171</c:v>
                </c:pt>
                <c:pt idx="46">
                  <c:v>139.08013509248033</c:v>
                </c:pt>
                <c:pt idx="47">
                  <c:v>130.55372561212002</c:v>
                </c:pt>
                <c:pt idx="48">
                  <c:v>123.10648248641445</c:v>
                </c:pt>
                <c:pt idx="49">
                  <c:v>136.77146792217113</c:v>
                </c:pt>
                <c:pt idx="50">
                  <c:v>158.27849032352242</c:v>
                </c:pt>
                <c:pt idx="51">
                  <c:v>107.07140697320617</c:v>
                </c:pt>
                <c:pt idx="52">
                  <c:v>125.01030824251811</c:v>
                </c:pt>
                <c:pt idx="53">
                  <c:v>140.0769302954271</c:v>
                </c:pt>
                <c:pt idx="54">
                  <c:v>163.41213728019744</c:v>
                </c:pt>
                <c:pt idx="55">
                  <c:v>100.96523065344304</c:v>
                </c:pt>
                <c:pt idx="56">
                  <c:v>113.78659900036115</c:v>
                </c:pt>
                <c:pt idx="57">
                  <c:v>130.20954879756127</c:v>
                </c:pt>
                <c:pt idx="58">
                  <c:v>124.9311598976664</c:v>
                </c:pt>
                <c:pt idx="59">
                  <c:v>135.83183014670405</c:v>
                </c:pt>
                <c:pt idx="60">
                  <c:v>128.15396675390363</c:v>
                </c:pt>
                <c:pt idx="61">
                  <c:v>110.99725966628785</c:v>
                </c:pt>
                <c:pt idx="62">
                  <c:v>114.62936299326718</c:v>
                </c:pt>
                <c:pt idx="63">
                  <c:v>135.10821521904185</c:v>
                </c:pt>
                <c:pt idx="64">
                  <c:v>165.04799612504871</c:v>
                </c:pt>
                <c:pt idx="65">
                  <c:v>152.73147099331646</c:v>
                </c:pt>
                <c:pt idx="66">
                  <c:v>107.68203408402617</c:v>
                </c:pt>
                <c:pt idx="67">
                  <c:v>107.68203408402617</c:v>
                </c:pt>
                <c:pt idx="68">
                  <c:v>118.24753242001516</c:v>
                </c:pt>
                <c:pt idx="69">
                  <c:v>124.62224438165237</c:v>
                </c:pt>
                <c:pt idx="70">
                  <c:v>146.72946716575939</c:v>
                </c:pt>
                <c:pt idx="71">
                  <c:v>140.06451301018691</c:v>
                </c:pt>
                <c:pt idx="72">
                  <c:v>143.91197566591248</c:v>
                </c:pt>
                <c:pt idx="73">
                  <c:v>121.38218602989059</c:v>
                </c:pt>
                <c:pt idx="74">
                  <c:v>117.27490826849014</c:v>
                </c:pt>
                <c:pt idx="75">
                  <c:v>152.57620753359541</c:v>
                </c:pt>
                <c:pt idx="76">
                  <c:v>151.12215291081071</c:v>
                </c:pt>
                <c:pt idx="77">
                  <c:v>161.66111048445421</c:v>
                </c:pt>
                <c:pt idx="78">
                  <c:v>168.56673248143807</c:v>
                </c:pt>
              </c:numCache>
            </c:numRef>
          </c:val>
        </c:ser>
        <c:ser>
          <c:idx val="1"/>
          <c:order val="1"/>
          <c:tx>
            <c:strRef>
              <c:f>'Consumo de EnergiaFalta'!$M$1</c:f>
              <c:strCache>
                <c:ptCount val="1"/>
                <c:pt idx="0">
                  <c:v>Iluminação Pública</c:v>
                </c:pt>
              </c:strCache>
            </c:strRef>
          </c:tx>
          <c:marker>
            <c:symbol val="none"/>
          </c:marker>
          <c:cat>
            <c:numRef>
              <c:f>'Consumo de EnergiaFalta'!$A$19:$A$97</c:f>
              <c:numCache>
                <c:formatCode>mmm/yy</c:formatCode>
                <c:ptCount val="79"/>
                <c:pt idx="0">
                  <c:v>39965</c:v>
                </c:pt>
                <c:pt idx="1">
                  <c:v>39995</c:v>
                </c:pt>
                <c:pt idx="2">
                  <c:v>40026</c:v>
                </c:pt>
                <c:pt idx="3">
                  <c:v>40057</c:v>
                </c:pt>
                <c:pt idx="4">
                  <c:v>40087</c:v>
                </c:pt>
                <c:pt idx="5">
                  <c:v>40118</c:v>
                </c:pt>
                <c:pt idx="6">
                  <c:v>40148</c:v>
                </c:pt>
                <c:pt idx="7">
                  <c:v>40179</c:v>
                </c:pt>
                <c:pt idx="8">
                  <c:v>40210</c:v>
                </c:pt>
                <c:pt idx="9">
                  <c:v>40238</c:v>
                </c:pt>
                <c:pt idx="10">
                  <c:v>40269</c:v>
                </c:pt>
                <c:pt idx="11">
                  <c:v>40299</c:v>
                </c:pt>
                <c:pt idx="12">
                  <c:v>40330</c:v>
                </c:pt>
                <c:pt idx="13">
                  <c:v>40360</c:v>
                </c:pt>
                <c:pt idx="14">
                  <c:v>40391</c:v>
                </c:pt>
                <c:pt idx="15">
                  <c:v>40422</c:v>
                </c:pt>
                <c:pt idx="16">
                  <c:v>40452</c:v>
                </c:pt>
                <c:pt idx="17">
                  <c:v>40483</c:v>
                </c:pt>
                <c:pt idx="18">
                  <c:v>40513</c:v>
                </c:pt>
                <c:pt idx="19">
                  <c:v>40544</c:v>
                </c:pt>
                <c:pt idx="20">
                  <c:v>40575</c:v>
                </c:pt>
                <c:pt idx="21">
                  <c:v>40603</c:v>
                </c:pt>
                <c:pt idx="22">
                  <c:v>40634</c:v>
                </c:pt>
                <c:pt idx="23">
                  <c:v>40664</c:v>
                </c:pt>
                <c:pt idx="24">
                  <c:v>40695</c:v>
                </c:pt>
                <c:pt idx="25">
                  <c:v>40725</c:v>
                </c:pt>
                <c:pt idx="26">
                  <c:v>40756</c:v>
                </c:pt>
                <c:pt idx="27">
                  <c:v>40787</c:v>
                </c:pt>
                <c:pt idx="28">
                  <c:v>40817</c:v>
                </c:pt>
                <c:pt idx="29">
                  <c:v>40848</c:v>
                </c:pt>
                <c:pt idx="30">
                  <c:v>40878</c:v>
                </c:pt>
                <c:pt idx="31">
                  <c:v>40909</c:v>
                </c:pt>
                <c:pt idx="32">
                  <c:v>40940</c:v>
                </c:pt>
                <c:pt idx="33">
                  <c:v>40969</c:v>
                </c:pt>
                <c:pt idx="34">
                  <c:v>41000</c:v>
                </c:pt>
                <c:pt idx="35">
                  <c:v>41030</c:v>
                </c:pt>
                <c:pt idx="36">
                  <c:v>41061</c:v>
                </c:pt>
                <c:pt idx="37">
                  <c:v>41091</c:v>
                </c:pt>
                <c:pt idx="38">
                  <c:v>41122</c:v>
                </c:pt>
                <c:pt idx="39">
                  <c:v>41153</c:v>
                </c:pt>
                <c:pt idx="40">
                  <c:v>41183</c:v>
                </c:pt>
                <c:pt idx="41">
                  <c:v>41214</c:v>
                </c:pt>
                <c:pt idx="42">
                  <c:v>41244</c:v>
                </c:pt>
                <c:pt idx="43">
                  <c:v>41275</c:v>
                </c:pt>
                <c:pt idx="44">
                  <c:v>41306</c:v>
                </c:pt>
                <c:pt idx="45">
                  <c:v>41334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41579</c:v>
                </c:pt>
                <c:pt idx="54">
                  <c:v>41609</c:v>
                </c:pt>
                <c:pt idx="55">
                  <c:v>41640</c:v>
                </c:pt>
                <c:pt idx="56">
                  <c:v>41671</c:v>
                </c:pt>
                <c:pt idx="57">
                  <c:v>41699</c:v>
                </c:pt>
                <c:pt idx="58">
                  <c:v>41730</c:v>
                </c:pt>
                <c:pt idx="59">
                  <c:v>41760</c:v>
                </c:pt>
                <c:pt idx="60">
                  <c:v>41791</c:v>
                </c:pt>
                <c:pt idx="61">
                  <c:v>41821</c:v>
                </c:pt>
                <c:pt idx="62">
                  <c:v>41852</c:v>
                </c:pt>
                <c:pt idx="63">
                  <c:v>41883</c:v>
                </c:pt>
                <c:pt idx="64">
                  <c:v>41913</c:v>
                </c:pt>
                <c:pt idx="65">
                  <c:v>41944</c:v>
                </c:pt>
                <c:pt idx="66">
                  <c:v>41974</c:v>
                </c:pt>
                <c:pt idx="67">
                  <c:v>42005</c:v>
                </c:pt>
                <c:pt idx="68">
                  <c:v>42036</c:v>
                </c:pt>
                <c:pt idx="69">
                  <c:v>42064</c:v>
                </c:pt>
                <c:pt idx="70">
                  <c:v>42095</c:v>
                </c:pt>
                <c:pt idx="71">
                  <c:v>42125</c:v>
                </c:pt>
                <c:pt idx="72">
                  <c:v>42156</c:v>
                </c:pt>
                <c:pt idx="73">
                  <c:v>42186</c:v>
                </c:pt>
                <c:pt idx="74">
                  <c:v>42217</c:v>
                </c:pt>
                <c:pt idx="75">
                  <c:v>42248</c:v>
                </c:pt>
                <c:pt idx="76">
                  <c:v>42278</c:v>
                </c:pt>
                <c:pt idx="77">
                  <c:v>42309</c:v>
                </c:pt>
                <c:pt idx="78">
                  <c:v>42339</c:v>
                </c:pt>
              </c:numCache>
            </c:numRef>
          </c:cat>
          <c:val>
            <c:numRef>
              <c:f>'Consumo de EnergiaFalta'!$M$19:$M$97</c:f>
              <c:numCache>
                <c:formatCode>_-* #,##0.00_-;\-* #,##0.00_-;_-* "-"??_-;_-@_-</c:formatCode>
                <c:ptCount val="79"/>
                <c:pt idx="0">
                  <c:v>95.172435901483539</c:v>
                </c:pt>
                <c:pt idx="1">
                  <c:v>97.893990887026234</c:v>
                </c:pt>
                <c:pt idx="2">
                  <c:v>100.03832286699732</c:v>
                </c:pt>
                <c:pt idx="3">
                  <c:v>100.31022579405808</c:v>
                </c:pt>
                <c:pt idx="4">
                  <c:v>99.49908272833558</c:v>
                </c:pt>
                <c:pt idx="5">
                  <c:v>101.18227744687135</c:v>
                </c:pt>
                <c:pt idx="6">
                  <c:v>100.69874875110682</c:v>
                </c:pt>
                <c:pt idx="7">
                  <c:v>101.073331704571</c:v>
                </c:pt>
                <c:pt idx="8">
                  <c:v>100.7294944732986</c:v>
                </c:pt>
                <c:pt idx="9">
                  <c:v>100.75926876666912</c:v>
                </c:pt>
                <c:pt idx="10">
                  <c:v>100.02632572105519</c:v>
                </c:pt>
                <c:pt idx="11">
                  <c:v>100.32751722707587</c:v>
                </c:pt>
                <c:pt idx="12">
                  <c:v>100.17286575873692</c:v>
                </c:pt>
                <c:pt idx="13">
                  <c:v>100.31328579484493</c:v>
                </c:pt>
                <c:pt idx="14">
                  <c:v>100.21016862547194</c:v>
                </c:pt>
                <c:pt idx="15">
                  <c:v>100.14853146676523</c:v>
                </c:pt>
                <c:pt idx="16">
                  <c:v>100.25611720871585</c:v>
                </c:pt>
                <c:pt idx="17">
                  <c:v>100.06581430263796</c:v>
                </c:pt>
                <c:pt idx="18">
                  <c:v>100.10452574116377</c:v>
                </c:pt>
                <c:pt idx="19">
                  <c:v>100</c:v>
                </c:pt>
                <c:pt idx="20">
                  <c:v>99.858074249219101</c:v>
                </c:pt>
                <c:pt idx="21">
                  <c:v>105.88384722727501</c:v>
                </c:pt>
                <c:pt idx="22">
                  <c:v>103.2899379888412</c:v>
                </c:pt>
                <c:pt idx="23">
                  <c:v>94.599827182812717</c:v>
                </c:pt>
                <c:pt idx="24">
                  <c:v>102.83088929937153</c:v>
                </c:pt>
                <c:pt idx="25">
                  <c:v>106.37762449710347</c:v>
                </c:pt>
                <c:pt idx="26">
                  <c:v>106.81651603853271</c:v>
                </c:pt>
                <c:pt idx="27">
                  <c:v>102.90544646140054</c:v>
                </c:pt>
                <c:pt idx="28">
                  <c:v>103.82058098243512</c:v>
                </c:pt>
                <c:pt idx="29">
                  <c:v>105.97253867865281</c:v>
                </c:pt>
                <c:pt idx="30">
                  <c:v>102.91652074996249</c:v>
                </c:pt>
                <c:pt idx="31">
                  <c:v>106.48317023852951</c:v>
                </c:pt>
                <c:pt idx="32">
                  <c:v>106.33012162774558</c:v>
                </c:pt>
                <c:pt idx="33">
                  <c:v>100.57392014757949</c:v>
                </c:pt>
                <c:pt idx="34">
                  <c:v>106.87145033837295</c:v>
                </c:pt>
                <c:pt idx="35">
                  <c:v>103.24068654760512</c:v>
                </c:pt>
                <c:pt idx="36">
                  <c:v>106.96713607726358</c:v>
                </c:pt>
                <c:pt idx="37">
                  <c:v>103.76501525386108</c:v>
                </c:pt>
                <c:pt idx="38">
                  <c:v>106.63665599228298</c:v>
                </c:pt>
                <c:pt idx="39">
                  <c:v>106.06195870164655</c:v>
                </c:pt>
                <c:pt idx="40">
                  <c:v>103.6288209331254</c:v>
                </c:pt>
                <c:pt idx="41">
                  <c:v>106.6849845761389</c:v>
                </c:pt>
                <c:pt idx="42">
                  <c:v>103.59773521084621</c:v>
                </c:pt>
                <c:pt idx="43">
                  <c:v>105.92989295340105</c:v>
                </c:pt>
                <c:pt idx="44">
                  <c:v>111.99117165487273</c:v>
                </c:pt>
                <c:pt idx="45">
                  <c:v>100.61117444287345</c:v>
                </c:pt>
                <c:pt idx="46">
                  <c:v>111.52046581954838</c:v>
                </c:pt>
                <c:pt idx="47">
                  <c:v>108.2123135403092</c:v>
                </c:pt>
                <c:pt idx="48">
                  <c:v>111.43998294170991</c:v>
                </c:pt>
                <c:pt idx="49">
                  <c:v>108.37677643974253</c:v>
                </c:pt>
                <c:pt idx="50">
                  <c:v>111.99525165592186</c:v>
                </c:pt>
                <c:pt idx="51">
                  <c:v>111.74370016266577</c:v>
                </c:pt>
                <c:pt idx="52">
                  <c:v>108.14086495050815</c:v>
                </c:pt>
                <c:pt idx="53">
                  <c:v>111.79528303307281</c:v>
                </c:pt>
                <c:pt idx="54">
                  <c:v>108.28551070198849</c:v>
                </c:pt>
                <c:pt idx="55">
                  <c:v>111.60624298446248</c:v>
                </c:pt>
                <c:pt idx="56">
                  <c:v>112.12100311682937</c:v>
                </c:pt>
                <c:pt idx="57">
                  <c:v>101.26217746741708</c:v>
                </c:pt>
                <c:pt idx="58">
                  <c:v>111.56860011764005</c:v>
                </c:pt>
                <c:pt idx="59">
                  <c:v>108.16859924335411</c:v>
                </c:pt>
                <c:pt idx="60">
                  <c:v>121.81717418155908</c:v>
                </c:pt>
                <c:pt idx="61">
                  <c:v>110.88859994278286</c:v>
                </c:pt>
                <c:pt idx="62">
                  <c:v>113.15683766890112</c:v>
                </c:pt>
                <c:pt idx="63">
                  <c:v>112.71381755498166</c:v>
                </c:pt>
                <c:pt idx="64">
                  <c:v>109.30910525091279</c:v>
                </c:pt>
                <c:pt idx="65">
                  <c:v>111.12621143245438</c:v>
                </c:pt>
                <c:pt idx="66">
                  <c:v>114.00144645751482</c:v>
                </c:pt>
                <c:pt idx="67">
                  <c:v>114.00144645751482</c:v>
                </c:pt>
                <c:pt idx="68">
                  <c:v>114.33474368607696</c:v>
                </c:pt>
                <c:pt idx="69">
                  <c:v>143.35982257824011</c:v>
                </c:pt>
                <c:pt idx="70">
                  <c:v>66.219631313619487</c:v>
                </c:pt>
                <c:pt idx="71">
                  <c:v>111.17303430163741</c:v>
                </c:pt>
                <c:pt idx="72">
                  <c:v>115.43022396777189</c:v>
                </c:pt>
                <c:pt idx="73">
                  <c:v>111.08876285139617</c:v>
                </c:pt>
                <c:pt idx="74">
                  <c:v>115.36751823736185</c:v>
                </c:pt>
                <c:pt idx="75">
                  <c:v>114.99745242791634</c:v>
                </c:pt>
                <c:pt idx="76">
                  <c:v>111.30718862184852</c:v>
                </c:pt>
                <c:pt idx="77">
                  <c:v>114.33420940022529</c:v>
                </c:pt>
                <c:pt idx="78">
                  <c:v>110.61271415755509</c:v>
                </c:pt>
              </c:numCache>
            </c:numRef>
          </c:val>
        </c:ser>
        <c:ser>
          <c:idx val="2"/>
          <c:order val="2"/>
          <c:tx>
            <c:strRef>
              <c:f>'Consumo de EnergiaFalta'!$O$1</c:f>
              <c:strCache>
                <c:ptCount val="1"/>
                <c:pt idx="0">
                  <c:v> Serviço Público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'Consumo de EnergiaFalta'!$A$19:$A$97</c:f>
              <c:numCache>
                <c:formatCode>mmm/yy</c:formatCode>
                <c:ptCount val="79"/>
                <c:pt idx="0">
                  <c:v>39965</c:v>
                </c:pt>
                <c:pt idx="1">
                  <c:v>39995</c:v>
                </c:pt>
                <c:pt idx="2">
                  <c:v>40026</c:v>
                </c:pt>
                <c:pt idx="3">
                  <c:v>40057</c:v>
                </c:pt>
                <c:pt idx="4">
                  <c:v>40087</c:v>
                </c:pt>
                <c:pt idx="5">
                  <c:v>40118</c:v>
                </c:pt>
                <c:pt idx="6">
                  <c:v>40148</c:v>
                </c:pt>
                <c:pt idx="7">
                  <c:v>40179</c:v>
                </c:pt>
                <c:pt idx="8">
                  <c:v>40210</c:v>
                </c:pt>
                <c:pt idx="9">
                  <c:v>40238</c:v>
                </c:pt>
                <c:pt idx="10">
                  <c:v>40269</c:v>
                </c:pt>
                <c:pt idx="11">
                  <c:v>40299</c:v>
                </c:pt>
                <c:pt idx="12">
                  <c:v>40330</c:v>
                </c:pt>
                <c:pt idx="13">
                  <c:v>40360</c:v>
                </c:pt>
                <c:pt idx="14">
                  <c:v>40391</c:v>
                </c:pt>
                <c:pt idx="15">
                  <c:v>40422</c:v>
                </c:pt>
                <c:pt idx="16">
                  <c:v>40452</c:v>
                </c:pt>
                <c:pt idx="17">
                  <c:v>40483</c:v>
                </c:pt>
                <c:pt idx="18">
                  <c:v>40513</c:v>
                </c:pt>
                <c:pt idx="19">
                  <c:v>40544</c:v>
                </c:pt>
                <c:pt idx="20">
                  <c:v>40575</c:v>
                </c:pt>
                <c:pt idx="21">
                  <c:v>40603</c:v>
                </c:pt>
                <c:pt idx="22">
                  <c:v>40634</c:v>
                </c:pt>
                <c:pt idx="23">
                  <c:v>40664</c:v>
                </c:pt>
                <c:pt idx="24">
                  <c:v>40695</c:v>
                </c:pt>
                <c:pt idx="25">
                  <c:v>40725</c:v>
                </c:pt>
                <c:pt idx="26">
                  <c:v>40756</c:v>
                </c:pt>
                <c:pt idx="27">
                  <c:v>40787</c:v>
                </c:pt>
                <c:pt idx="28">
                  <c:v>40817</c:v>
                </c:pt>
                <c:pt idx="29">
                  <c:v>40848</c:v>
                </c:pt>
                <c:pt idx="30">
                  <c:v>40878</c:v>
                </c:pt>
                <c:pt idx="31">
                  <c:v>40909</c:v>
                </c:pt>
                <c:pt idx="32">
                  <c:v>40940</c:v>
                </c:pt>
                <c:pt idx="33">
                  <c:v>40969</c:v>
                </c:pt>
                <c:pt idx="34">
                  <c:v>41000</c:v>
                </c:pt>
                <c:pt idx="35">
                  <c:v>41030</c:v>
                </c:pt>
                <c:pt idx="36">
                  <c:v>41061</c:v>
                </c:pt>
                <c:pt idx="37">
                  <c:v>41091</c:v>
                </c:pt>
                <c:pt idx="38">
                  <c:v>41122</c:v>
                </c:pt>
                <c:pt idx="39">
                  <c:v>41153</c:v>
                </c:pt>
                <c:pt idx="40">
                  <c:v>41183</c:v>
                </c:pt>
                <c:pt idx="41">
                  <c:v>41214</c:v>
                </c:pt>
                <c:pt idx="42">
                  <c:v>41244</c:v>
                </c:pt>
                <c:pt idx="43">
                  <c:v>41275</c:v>
                </c:pt>
                <c:pt idx="44">
                  <c:v>41306</c:v>
                </c:pt>
                <c:pt idx="45">
                  <c:v>41334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41579</c:v>
                </c:pt>
                <c:pt idx="54">
                  <c:v>41609</c:v>
                </c:pt>
                <c:pt idx="55">
                  <c:v>41640</c:v>
                </c:pt>
                <c:pt idx="56">
                  <c:v>41671</c:v>
                </c:pt>
                <c:pt idx="57">
                  <c:v>41699</c:v>
                </c:pt>
                <c:pt idx="58">
                  <c:v>41730</c:v>
                </c:pt>
                <c:pt idx="59">
                  <c:v>41760</c:v>
                </c:pt>
                <c:pt idx="60">
                  <c:v>41791</c:v>
                </c:pt>
                <c:pt idx="61">
                  <c:v>41821</c:v>
                </c:pt>
                <c:pt idx="62">
                  <c:v>41852</c:v>
                </c:pt>
                <c:pt idx="63">
                  <c:v>41883</c:v>
                </c:pt>
                <c:pt idx="64">
                  <c:v>41913</c:v>
                </c:pt>
                <c:pt idx="65">
                  <c:v>41944</c:v>
                </c:pt>
                <c:pt idx="66">
                  <c:v>41974</c:v>
                </c:pt>
                <c:pt idx="67">
                  <c:v>42005</c:v>
                </c:pt>
                <c:pt idx="68">
                  <c:v>42036</c:v>
                </c:pt>
                <c:pt idx="69">
                  <c:v>42064</c:v>
                </c:pt>
                <c:pt idx="70">
                  <c:v>42095</c:v>
                </c:pt>
                <c:pt idx="71">
                  <c:v>42125</c:v>
                </c:pt>
                <c:pt idx="72">
                  <c:v>42156</c:v>
                </c:pt>
                <c:pt idx="73">
                  <c:v>42186</c:v>
                </c:pt>
                <c:pt idx="74">
                  <c:v>42217</c:v>
                </c:pt>
                <c:pt idx="75">
                  <c:v>42248</c:v>
                </c:pt>
                <c:pt idx="76">
                  <c:v>42278</c:v>
                </c:pt>
                <c:pt idx="77">
                  <c:v>42309</c:v>
                </c:pt>
                <c:pt idx="78">
                  <c:v>42339</c:v>
                </c:pt>
              </c:numCache>
            </c:numRef>
          </c:cat>
          <c:val>
            <c:numRef>
              <c:f>'Consumo de EnergiaFalta'!$O$19:$O$97</c:f>
              <c:numCache>
                <c:formatCode>_-* #,##0.00_-;\-* #,##0.00_-;_-* "-"??_-;_-@_-</c:formatCode>
                <c:ptCount val="79"/>
                <c:pt idx="0">
                  <c:v>104.06467417429491</c:v>
                </c:pt>
                <c:pt idx="1">
                  <c:v>102.09336579073869</c:v>
                </c:pt>
                <c:pt idx="2">
                  <c:v>109.63851505659802</c:v>
                </c:pt>
                <c:pt idx="3">
                  <c:v>105.7538049921223</c:v>
                </c:pt>
                <c:pt idx="4">
                  <c:v>113.31683092098173</c:v>
                </c:pt>
                <c:pt idx="5">
                  <c:v>98.497419430991812</c:v>
                </c:pt>
                <c:pt idx="6">
                  <c:v>98.844859646811884</c:v>
                </c:pt>
                <c:pt idx="7">
                  <c:v>101.46811025709891</c:v>
                </c:pt>
                <c:pt idx="8">
                  <c:v>95.06090895560942</c:v>
                </c:pt>
                <c:pt idx="9">
                  <c:v>109.50610800241549</c:v>
                </c:pt>
                <c:pt idx="10">
                  <c:v>106.59922574376326</c:v>
                </c:pt>
                <c:pt idx="11">
                  <c:v>112.14312963061168</c:v>
                </c:pt>
                <c:pt idx="12">
                  <c:v>119.53602789101565</c:v>
                </c:pt>
                <c:pt idx="13">
                  <c:v>108.81122757077533</c:v>
                </c:pt>
                <c:pt idx="14">
                  <c:v>120.20635998638294</c:v>
                </c:pt>
                <c:pt idx="15">
                  <c:v>113.64057814325623</c:v>
                </c:pt>
                <c:pt idx="16">
                  <c:v>118.64467523491989</c:v>
                </c:pt>
                <c:pt idx="17">
                  <c:v>121.34482115638916</c:v>
                </c:pt>
                <c:pt idx="18">
                  <c:v>106.04496365648752</c:v>
                </c:pt>
                <c:pt idx="19">
                  <c:v>100</c:v>
                </c:pt>
                <c:pt idx="20">
                  <c:v>101.07191550582404</c:v>
                </c:pt>
                <c:pt idx="21">
                  <c:v>105.70735988203113</c:v>
                </c:pt>
                <c:pt idx="22">
                  <c:v>112.11242282670244</c:v>
                </c:pt>
                <c:pt idx="23">
                  <c:v>105.64988085075808</c:v>
                </c:pt>
                <c:pt idx="24">
                  <c:v>110.39096005378394</c:v>
                </c:pt>
                <c:pt idx="25">
                  <c:v>111.72606451679124</c:v>
                </c:pt>
                <c:pt idx="26">
                  <c:v>112.11524545770244</c:v>
                </c:pt>
                <c:pt idx="27">
                  <c:v>110.84754200160462</c:v>
                </c:pt>
                <c:pt idx="28">
                  <c:v>124.19713254904107</c:v>
                </c:pt>
                <c:pt idx="29">
                  <c:v>111.71982051488212</c:v>
                </c:pt>
                <c:pt idx="30">
                  <c:v>122.77863217012425</c:v>
                </c:pt>
                <c:pt idx="31">
                  <c:v>110.74165057196768</c:v>
                </c:pt>
                <c:pt idx="32">
                  <c:v>104.49106252384269</c:v>
                </c:pt>
                <c:pt idx="33">
                  <c:v>109.93181207778144</c:v>
                </c:pt>
                <c:pt idx="34">
                  <c:v>108.42341517822776</c:v>
                </c:pt>
                <c:pt idx="35">
                  <c:v>112.63717558988711</c:v>
                </c:pt>
                <c:pt idx="36">
                  <c:v>108.47088669959166</c:v>
                </c:pt>
                <c:pt idx="37">
                  <c:v>112.13953719115712</c:v>
                </c:pt>
                <c:pt idx="38">
                  <c:v>106.68946440149102</c:v>
                </c:pt>
                <c:pt idx="39">
                  <c:v>110.73882794096768</c:v>
                </c:pt>
                <c:pt idx="40">
                  <c:v>116.11534125608792</c:v>
                </c:pt>
                <c:pt idx="41">
                  <c:v>115.73497034526766</c:v>
                </c:pt>
                <c:pt idx="42">
                  <c:v>112.769154972706</c:v>
                </c:pt>
                <c:pt idx="43">
                  <c:v>102.4686046451953</c:v>
                </c:pt>
                <c:pt idx="44">
                  <c:v>108.87589148095751</c:v>
                </c:pt>
                <c:pt idx="45">
                  <c:v>113.07665068316224</c:v>
                </c:pt>
                <c:pt idx="46">
                  <c:v>109.04764430059481</c:v>
                </c:pt>
                <c:pt idx="47">
                  <c:v>116.49827819508999</c:v>
                </c:pt>
                <c:pt idx="48">
                  <c:v>117.80686703355168</c:v>
                </c:pt>
                <c:pt idx="49">
                  <c:v>109.20246133423201</c:v>
                </c:pt>
                <c:pt idx="50">
                  <c:v>122.83397284457908</c:v>
                </c:pt>
                <c:pt idx="51">
                  <c:v>114.76963054326239</c:v>
                </c:pt>
                <c:pt idx="52">
                  <c:v>116.61990793090884</c:v>
                </c:pt>
                <c:pt idx="53">
                  <c:v>126.10600091350604</c:v>
                </c:pt>
                <c:pt idx="54">
                  <c:v>123.69470423103834</c:v>
                </c:pt>
                <c:pt idx="55">
                  <c:v>109.15567408704993</c:v>
                </c:pt>
                <c:pt idx="56">
                  <c:v>120.28813075111067</c:v>
                </c:pt>
                <c:pt idx="57">
                  <c:v>124.99747673895453</c:v>
                </c:pt>
                <c:pt idx="58">
                  <c:v>125.73538090977674</c:v>
                </c:pt>
                <c:pt idx="59">
                  <c:v>142.32902981895816</c:v>
                </c:pt>
                <c:pt idx="60">
                  <c:v>140.36174154622017</c:v>
                </c:pt>
                <c:pt idx="61">
                  <c:v>133.00579409163458</c:v>
                </c:pt>
                <c:pt idx="62">
                  <c:v>146.96199370125615</c:v>
                </c:pt>
                <c:pt idx="63">
                  <c:v>141.33862847504366</c:v>
                </c:pt>
                <c:pt idx="64">
                  <c:v>140.53717233958474</c:v>
                </c:pt>
                <c:pt idx="65">
                  <c:v>140.17074351521913</c:v>
                </c:pt>
                <c:pt idx="66">
                  <c:v>138.19490181520834</c:v>
                </c:pt>
                <c:pt idx="67">
                  <c:v>138.19490181520834</c:v>
                </c:pt>
                <c:pt idx="68">
                  <c:v>136.18630048874283</c:v>
                </c:pt>
                <c:pt idx="69">
                  <c:v>123.74859082285681</c:v>
                </c:pt>
                <c:pt idx="70">
                  <c:v>134.77909063382606</c:v>
                </c:pt>
                <c:pt idx="71">
                  <c:v>128.41696589406408</c:v>
                </c:pt>
                <c:pt idx="72">
                  <c:v>162.34062826634005</c:v>
                </c:pt>
                <c:pt idx="73">
                  <c:v>142.72522457023305</c:v>
                </c:pt>
                <c:pt idx="74">
                  <c:v>142.67587129486913</c:v>
                </c:pt>
                <c:pt idx="75">
                  <c:v>142.2791633379579</c:v>
                </c:pt>
                <c:pt idx="76">
                  <c:v>140.62091039258519</c:v>
                </c:pt>
                <c:pt idx="77">
                  <c:v>148.64265662608352</c:v>
                </c:pt>
                <c:pt idx="78">
                  <c:v>142.10792372395696</c:v>
                </c:pt>
              </c:numCache>
            </c:numRef>
          </c:val>
        </c:ser>
        <c:marker val="1"/>
        <c:axId val="143486336"/>
        <c:axId val="143516800"/>
      </c:lineChart>
      <c:dateAx>
        <c:axId val="143486336"/>
        <c:scaling>
          <c:orientation val="minMax"/>
        </c:scaling>
        <c:axPos val="b"/>
        <c:numFmt formatCode="mmm/yy" sourceLinked="1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43516800"/>
        <c:crosses val="autoZero"/>
        <c:auto val="1"/>
        <c:lblOffset val="100"/>
        <c:majorUnit val="2"/>
        <c:majorTimeUnit val="months"/>
      </c:dateAx>
      <c:valAx>
        <c:axId val="14351680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43486336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BALANÇA COMERCIAL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BC!$D$4</c:f>
              <c:strCache>
                <c:ptCount val="1"/>
                <c:pt idx="0">
                  <c:v>Exportação</c:v>
                </c:pt>
              </c:strCache>
            </c:strRef>
          </c:tx>
          <c:cat>
            <c:numRef>
              <c:f>BC!$C$7:$C$20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BC!$D$7:$D$20</c:f>
              <c:numCache>
                <c:formatCode>_-[$$-409]* #,##0.00_ ;_-[$$-409]* \-#,##0.00\ ;_-[$$-409]* "-"??_ ;_-@_ </c:formatCode>
                <c:ptCount val="14"/>
                <c:pt idx="0">
                  <c:v>432291971</c:v>
                </c:pt>
                <c:pt idx="1">
                  <c:v>607933027</c:v>
                </c:pt>
                <c:pt idx="2">
                  <c:v>816433170</c:v>
                </c:pt>
                <c:pt idx="3">
                  <c:v>1314667083</c:v>
                </c:pt>
                <c:pt idx="4">
                  <c:v>1004226404</c:v>
                </c:pt>
                <c:pt idx="5">
                  <c:v>1253533650</c:v>
                </c:pt>
                <c:pt idx="6">
                  <c:v>1094841303</c:v>
                </c:pt>
                <c:pt idx="7">
                  <c:v>923852296</c:v>
                </c:pt>
                <c:pt idx="8">
                  <c:v>1161410890</c:v>
                </c:pt>
                <c:pt idx="9">
                  <c:v>1192999649</c:v>
                </c:pt>
                <c:pt idx="10">
                  <c:v>1227953076</c:v>
                </c:pt>
                <c:pt idx="11">
                  <c:v>1053772823</c:v>
                </c:pt>
                <c:pt idx="12">
                  <c:v>1323732944</c:v>
                </c:pt>
                <c:pt idx="13">
                  <c:v>1075253280</c:v>
                </c:pt>
              </c:numCache>
            </c:numRef>
          </c:val>
        </c:ser>
        <c:ser>
          <c:idx val="1"/>
          <c:order val="1"/>
          <c:tx>
            <c:strRef>
              <c:f>BC!$E$4</c:f>
              <c:strCache>
                <c:ptCount val="1"/>
                <c:pt idx="0">
                  <c:v>Importação</c:v>
                </c:pt>
              </c:strCache>
            </c:strRef>
          </c:tx>
          <c:cat>
            <c:numRef>
              <c:f>BC!$C$7:$C$20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BC!$E$7:$E$20</c:f>
              <c:numCache>
                <c:formatCode>_-[$$-409]* #,##0.00_ ;_-[$$-409]* \-#,##0.00\ ;_-[$$-409]* "-"??_ ;_-@_ </c:formatCode>
                <c:ptCount val="14"/>
                <c:pt idx="0">
                  <c:v>95387521</c:v>
                </c:pt>
                <c:pt idx="1">
                  <c:v>117596926</c:v>
                </c:pt>
                <c:pt idx="2">
                  <c:v>233378513</c:v>
                </c:pt>
                <c:pt idx="3">
                  <c:v>213815752</c:v>
                </c:pt>
                <c:pt idx="4">
                  <c:v>210296959</c:v>
                </c:pt>
                <c:pt idx="5">
                  <c:v>425908116</c:v>
                </c:pt>
                <c:pt idx="6">
                  <c:v>628587405</c:v>
                </c:pt>
                <c:pt idx="7">
                  <c:v>445247425</c:v>
                </c:pt>
                <c:pt idx="8">
                  <c:v>458032153</c:v>
                </c:pt>
                <c:pt idx="9">
                  <c:v>971908251</c:v>
                </c:pt>
                <c:pt idx="10">
                  <c:v>897228227</c:v>
                </c:pt>
                <c:pt idx="11">
                  <c:v>960035842</c:v>
                </c:pt>
                <c:pt idx="12">
                  <c:v>839821782</c:v>
                </c:pt>
                <c:pt idx="13">
                  <c:v>471695038</c:v>
                </c:pt>
              </c:numCache>
            </c:numRef>
          </c:val>
        </c:ser>
        <c:ser>
          <c:idx val="2"/>
          <c:order val="2"/>
          <c:tx>
            <c:strRef>
              <c:f>BC!$F$4</c:f>
              <c:strCache>
                <c:ptCount val="1"/>
                <c:pt idx="0">
                  <c:v>Saldo</c:v>
                </c:pt>
              </c:strCache>
            </c:strRef>
          </c:tx>
          <c:cat>
            <c:numRef>
              <c:f>BC!$C$7:$C$20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BC!$F$7:$F$20</c:f>
              <c:numCache>
                <c:formatCode>_-[$$-409]* #,##0.00_ ;_-[$$-409]* \-#,##0.00\ ;_-[$$-409]* "-"??_ ;_-@_ </c:formatCode>
                <c:ptCount val="14"/>
                <c:pt idx="0">
                  <c:v>336904450</c:v>
                </c:pt>
                <c:pt idx="1">
                  <c:v>490336101</c:v>
                </c:pt>
                <c:pt idx="2">
                  <c:v>583054657</c:v>
                </c:pt>
                <c:pt idx="3">
                  <c:v>1100851331</c:v>
                </c:pt>
                <c:pt idx="4">
                  <c:v>793929445</c:v>
                </c:pt>
                <c:pt idx="5">
                  <c:v>827625534</c:v>
                </c:pt>
                <c:pt idx="6">
                  <c:v>466253898</c:v>
                </c:pt>
                <c:pt idx="7">
                  <c:v>478604871</c:v>
                </c:pt>
                <c:pt idx="8">
                  <c:v>703378737</c:v>
                </c:pt>
                <c:pt idx="9">
                  <c:v>221091398</c:v>
                </c:pt>
                <c:pt idx="10">
                  <c:v>330724849</c:v>
                </c:pt>
                <c:pt idx="11">
                  <c:v>93736981</c:v>
                </c:pt>
                <c:pt idx="12">
                  <c:v>483911162</c:v>
                </c:pt>
                <c:pt idx="13">
                  <c:v>603558242</c:v>
                </c:pt>
              </c:numCache>
            </c:numRef>
          </c:val>
        </c:ser>
        <c:shape val="box"/>
        <c:axId val="143705984"/>
        <c:axId val="143707520"/>
        <c:axId val="0"/>
      </c:bar3DChart>
      <c:catAx>
        <c:axId val="143705984"/>
        <c:scaling>
          <c:orientation val="minMax"/>
        </c:scaling>
        <c:axPos val="b"/>
        <c:numFmt formatCode="General" sourceLinked="1"/>
        <c:tickLblPos val="nextTo"/>
        <c:crossAx val="143707520"/>
        <c:crosses val="autoZero"/>
        <c:auto val="1"/>
        <c:lblAlgn val="ctr"/>
        <c:lblOffset val="100"/>
      </c:catAx>
      <c:valAx>
        <c:axId val="143707520"/>
        <c:scaling>
          <c:orientation val="minMax"/>
        </c:scaling>
        <c:axPos val="l"/>
        <c:majorGridlines/>
        <c:numFmt formatCode="_-[$$-409]* #,##0.00_ ;_-[$$-409]* \-#,##0.00\ ;_-[$$-409]* &quot;-&quot;??_ ;_-@_ " sourceLinked="1"/>
        <c:tickLblPos val="nextTo"/>
        <c:crossAx val="143705984"/>
        <c:crosses val="autoZero"/>
        <c:crossBetween val="between"/>
        <c:dispUnits>
          <c:builtInUnit val="billions"/>
        </c:dispUnits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ISSQN!$D$1</c:f>
              <c:strCache>
                <c:ptCount val="1"/>
                <c:pt idx="0">
                  <c:v>ISSQN 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ISSQN!$A$17:$A$107</c:f>
              <c:strCache>
                <c:ptCount val="91"/>
                <c:pt idx="0">
                  <c:v>2008/04</c:v>
                </c:pt>
                <c:pt idx="1">
                  <c:v>2008/05</c:v>
                </c:pt>
                <c:pt idx="2">
                  <c:v>2008/06</c:v>
                </c:pt>
                <c:pt idx="3">
                  <c:v>2008/07</c:v>
                </c:pt>
                <c:pt idx="4">
                  <c:v>2008/08</c:v>
                </c:pt>
                <c:pt idx="5">
                  <c:v>2008/09</c:v>
                </c:pt>
                <c:pt idx="6">
                  <c:v>2008/10</c:v>
                </c:pt>
                <c:pt idx="7">
                  <c:v>2008/11</c:v>
                </c:pt>
                <c:pt idx="8">
                  <c:v>2008/12</c:v>
                </c:pt>
                <c:pt idx="9">
                  <c:v>2009/01</c:v>
                </c:pt>
                <c:pt idx="10">
                  <c:v>2009/02</c:v>
                </c:pt>
                <c:pt idx="11">
                  <c:v>2009/03</c:v>
                </c:pt>
                <c:pt idx="12">
                  <c:v>2009/04</c:v>
                </c:pt>
                <c:pt idx="13">
                  <c:v>2009/05</c:v>
                </c:pt>
                <c:pt idx="14">
                  <c:v>2009/06</c:v>
                </c:pt>
                <c:pt idx="15">
                  <c:v>2009/07</c:v>
                </c:pt>
                <c:pt idx="16">
                  <c:v>2009/08</c:v>
                </c:pt>
                <c:pt idx="17">
                  <c:v>2009/09</c:v>
                </c:pt>
                <c:pt idx="18">
                  <c:v>2009/10</c:v>
                </c:pt>
                <c:pt idx="19">
                  <c:v>2009/11</c:v>
                </c:pt>
                <c:pt idx="20">
                  <c:v>2009/12</c:v>
                </c:pt>
                <c:pt idx="21">
                  <c:v>2010/01</c:v>
                </c:pt>
                <c:pt idx="22">
                  <c:v>2010/02</c:v>
                </c:pt>
                <c:pt idx="23">
                  <c:v>2010/03</c:v>
                </c:pt>
                <c:pt idx="24">
                  <c:v>2010/04</c:v>
                </c:pt>
                <c:pt idx="25">
                  <c:v>2010/05</c:v>
                </c:pt>
                <c:pt idx="26">
                  <c:v>2010/06</c:v>
                </c:pt>
                <c:pt idx="27">
                  <c:v>2010/07</c:v>
                </c:pt>
                <c:pt idx="28">
                  <c:v>2010/08</c:v>
                </c:pt>
                <c:pt idx="29">
                  <c:v>2010/09</c:v>
                </c:pt>
                <c:pt idx="30">
                  <c:v>2010/10</c:v>
                </c:pt>
                <c:pt idx="31">
                  <c:v>2010/11</c:v>
                </c:pt>
                <c:pt idx="32">
                  <c:v>2010/12</c:v>
                </c:pt>
                <c:pt idx="33">
                  <c:v>2011/01</c:v>
                </c:pt>
                <c:pt idx="34">
                  <c:v>2011/02</c:v>
                </c:pt>
                <c:pt idx="35">
                  <c:v>2011/03</c:v>
                </c:pt>
                <c:pt idx="36">
                  <c:v>2011/04</c:v>
                </c:pt>
                <c:pt idx="37">
                  <c:v>2011/05</c:v>
                </c:pt>
                <c:pt idx="38">
                  <c:v>2011/06</c:v>
                </c:pt>
                <c:pt idx="39">
                  <c:v>2011/07</c:v>
                </c:pt>
                <c:pt idx="40">
                  <c:v>2011/08</c:v>
                </c:pt>
                <c:pt idx="41">
                  <c:v>2011/09</c:v>
                </c:pt>
                <c:pt idx="42">
                  <c:v>2011/10</c:v>
                </c:pt>
                <c:pt idx="43">
                  <c:v>2011/11</c:v>
                </c:pt>
                <c:pt idx="44">
                  <c:v>2011/12</c:v>
                </c:pt>
                <c:pt idx="45">
                  <c:v>2012/01</c:v>
                </c:pt>
                <c:pt idx="46">
                  <c:v>2012/02</c:v>
                </c:pt>
                <c:pt idx="47">
                  <c:v>2012/03</c:v>
                </c:pt>
                <c:pt idx="48">
                  <c:v>2012/04</c:v>
                </c:pt>
                <c:pt idx="49">
                  <c:v>2012/05</c:v>
                </c:pt>
                <c:pt idx="50">
                  <c:v>2012/06</c:v>
                </c:pt>
                <c:pt idx="51">
                  <c:v>2012/07</c:v>
                </c:pt>
                <c:pt idx="52">
                  <c:v>2012/08</c:v>
                </c:pt>
                <c:pt idx="53">
                  <c:v>2012/09</c:v>
                </c:pt>
                <c:pt idx="54">
                  <c:v>2012/10</c:v>
                </c:pt>
                <c:pt idx="55">
                  <c:v>2012/11</c:v>
                </c:pt>
                <c:pt idx="56">
                  <c:v>2012/12</c:v>
                </c:pt>
                <c:pt idx="57">
                  <c:v>2013/01</c:v>
                </c:pt>
                <c:pt idx="58">
                  <c:v>2013/02</c:v>
                </c:pt>
                <c:pt idx="59">
                  <c:v>2013/03</c:v>
                </c:pt>
                <c:pt idx="60">
                  <c:v>2013/04</c:v>
                </c:pt>
                <c:pt idx="61">
                  <c:v>2013/05</c:v>
                </c:pt>
                <c:pt idx="62">
                  <c:v>2013/06</c:v>
                </c:pt>
                <c:pt idx="63">
                  <c:v>2013/07</c:v>
                </c:pt>
                <c:pt idx="64">
                  <c:v>2013/08</c:v>
                </c:pt>
                <c:pt idx="65">
                  <c:v>2013/09</c:v>
                </c:pt>
                <c:pt idx="66">
                  <c:v>2013/10</c:v>
                </c:pt>
                <c:pt idx="67">
                  <c:v>2013/11</c:v>
                </c:pt>
                <c:pt idx="68">
                  <c:v>2013/12</c:v>
                </c:pt>
                <c:pt idx="69">
                  <c:v>2014/01</c:v>
                </c:pt>
                <c:pt idx="70">
                  <c:v>2014/02</c:v>
                </c:pt>
                <c:pt idx="71">
                  <c:v>2014/03</c:v>
                </c:pt>
                <c:pt idx="72">
                  <c:v>2014/04</c:v>
                </c:pt>
                <c:pt idx="73">
                  <c:v>2014/05</c:v>
                </c:pt>
                <c:pt idx="74">
                  <c:v>2014/06</c:v>
                </c:pt>
                <c:pt idx="75">
                  <c:v>2014/07</c:v>
                </c:pt>
                <c:pt idx="76">
                  <c:v>2014/08</c:v>
                </c:pt>
                <c:pt idx="77">
                  <c:v>2014/09</c:v>
                </c:pt>
                <c:pt idx="78">
                  <c:v>2014/10</c:v>
                </c:pt>
                <c:pt idx="79">
                  <c:v>2014/11</c:v>
                </c:pt>
                <c:pt idx="80">
                  <c:v>2014/12</c:v>
                </c:pt>
                <c:pt idx="81">
                  <c:v>2015/01</c:v>
                </c:pt>
                <c:pt idx="82">
                  <c:v>2015/02</c:v>
                </c:pt>
                <c:pt idx="83">
                  <c:v>2015/03</c:v>
                </c:pt>
                <c:pt idx="84">
                  <c:v>2015/04</c:v>
                </c:pt>
                <c:pt idx="85">
                  <c:v>2015/05</c:v>
                </c:pt>
                <c:pt idx="86">
                  <c:v>2015/06</c:v>
                </c:pt>
                <c:pt idx="87">
                  <c:v>2015/07</c:v>
                </c:pt>
                <c:pt idx="88">
                  <c:v>2015/08</c:v>
                </c:pt>
                <c:pt idx="89">
                  <c:v>2015/09</c:v>
                </c:pt>
                <c:pt idx="90">
                  <c:v>2015/10</c:v>
                </c:pt>
              </c:strCache>
            </c:strRef>
          </c:cat>
          <c:val>
            <c:numRef>
              <c:f>ISSQN!$D$17:$D$107</c:f>
              <c:numCache>
                <c:formatCode>0.00</c:formatCode>
                <c:ptCount val="91"/>
                <c:pt idx="0">
                  <c:v>85.715201113410274</c:v>
                </c:pt>
                <c:pt idx="1">
                  <c:v>90.123790898314255</c:v>
                </c:pt>
                <c:pt idx="2">
                  <c:v>91.702977822449256</c:v>
                </c:pt>
                <c:pt idx="3">
                  <c:v>89.309474737307809</c:v>
                </c:pt>
                <c:pt idx="4">
                  <c:v>96.641713085490039</c:v>
                </c:pt>
                <c:pt idx="5">
                  <c:v>97.98206717385608</c:v>
                </c:pt>
                <c:pt idx="6">
                  <c:v>103.38518148114197</c:v>
                </c:pt>
                <c:pt idx="7">
                  <c:v>100.57771706050715</c:v>
                </c:pt>
                <c:pt idx="8">
                  <c:v>110.37502255781875</c:v>
                </c:pt>
                <c:pt idx="9">
                  <c:v>86.210296019784693</c:v>
                </c:pt>
                <c:pt idx="10">
                  <c:v>76.044916820842772</c:v>
                </c:pt>
                <c:pt idx="11">
                  <c:v>82.470507417813948</c:v>
                </c:pt>
                <c:pt idx="12">
                  <c:v>94.707721249646028</c:v>
                </c:pt>
                <c:pt idx="13">
                  <c:v>93.956224017967486</c:v>
                </c:pt>
                <c:pt idx="14">
                  <c:v>96.010590424148418</c:v>
                </c:pt>
                <c:pt idx="15">
                  <c:v>103.60853776900967</c:v>
                </c:pt>
                <c:pt idx="16">
                  <c:v>100.35684706314146</c:v>
                </c:pt>
                <c:pt idx="17">
                  <c:v>96.45635082757434</c:v>
                </c:pt>
                <c:pt idx="18">
                  <c:v>100.36344000860566</c:v>
                </c:pt>
                <c:pt idx="19">
                  <c:v>101.18030987246394</c:v>
                </c:pt>
                <c:pt idx="20">
                  <c:v>103.71427190964435</c:v>
                </c:pt>
                <c:pt idx="21">
                  <c:v>88.642624642167107</c:v>
                </c:pt>
                <c:pt idx="22">
                  <c:v>77.859325144056797</c:v>
                </c:pt>
                <c:pt idx="23">
                  <c:v>95.539518057303781</c:v>
                </c:pt>
                <c:pt idx="24">
                  <c:v>108.96207333634942</c:v>
                </c:pt>
                <c:pt idx="25">
                  <c:v>110.01632424471914</c:v>
                </c:pt>
                <c:pt idx="26">
                  <c:v>92.811033233375468</c:v>
                </c:pt>
                <c:pt idx="27">
                  <c:v>109.00742556677601</c:v>
                </c:pt>
                <c:pt idx="28">
                  <c:v>105.75545313069897</c:v>
                </c:pt>
                <c:pt idx="29">
                  <c:v>89.1855973093176</c:v>
                </c:pt>
                <c:pt idx="30">
                  <c:v>108.48702715722396</c:v>
                </c:pt>
                <c:pt idx="31">
                  <c:v>93.692426881360504</c:v>
                </c:pt>
                <c:pt idx="32">
                  <c:v>113.88335296675642</c:v>
                </c:pt>
                <c:pt idx="33" formatCode="General">
                  <c:v>100</c:v>
                </c:pt>
                <c:pt idx="34">
                  <c:v>72.001268202055257</c:v>
                </c:pt>
                <c:pt idx="35">
                  <c:v>83.067251945928831</c:v>
                </c:pt>
                <c:pt idx="36">
                  <c:v>110.05576408314957</c:v>
                </c:pt>
                <c:pt idx="37">
                  <c:v>95.307820625356584</c:v>
                </c:pt>
                <c:pt idx="38">
                  <c:v>98.906898611891023</c:v>
                </c:pt>
                <c:pt idx="39">
                  <c:v>106.56847989977069</c:v>
                </c:pt>
                <c:pt idx="40">
                  <c:v>106.02410061007821</c:v>
                </c:pt>
                <c:pt idx="41">
                  <c:v>110.13490446760046</c:v>
                </c:pt>
                <c:pt idx="42">
                  <c:v>103.51695346712977</c:v>
                </c:pt>
                <c:pt idx="43">
                  <c:v>102.00477360546554</c:v>
                </c:pt>
                <c:pt idx="44">
                  <c:v>111.67227543549568</c:v>
                </c:pt>
                <c:pt idx="45">
                  <c:v>108.01277788116414</c:v>
                </c:pt>
                <c:pt idx="46">
                  <c:v>107.65393099828459</c:v>
                </c:pt>
                <c:pt idx="47">
                  <c:v>118.6800517212679</c:v>
                </c:pt>
                <c:pt idx="48">
                  <c:v>103.84344610801324</c:v>
                </c:pt>
                <c:pt idx="49">
                  <c:v>120.68830758460159</c:v>
                </c:pt>
                <c:pt idx="50">
                  <c:v>118.07770169210502</c:v>
                </c:pt>
                <c:pt idx="51">
                  <c:v>109.45790185282421</c:v>
                </c:pt>
                <c:pt idx="52">
                  <c:v>282.25143846401807</c:v>
                </c:pt>
                <c:pt idx="53">
                  <c:v>141.44837972699673</c:v>
                </c:pt>
                <c:pt idx="54">
                  <c:v>131.56399844333734</c:v>
                </c:pt>
                <c:pt idx="55">
                  <c:v>160.6526902663814</c:v>
                </c:pt>
                <c:pt idx="56">
                  <c:v>179.83805064006765</c:v>
                </c:pt>
                <c:pt idx="57">
                  <c:v>166.79539767660194</c:v>
                </c:pt>
                <c:pt idx="58">
                  <c:v>137.28818651389395</c:v>
                </c:pt>
                <c:pt idx="59">
                  <c:v>146.60904064270474</c:v>
                </c:pt>
                <c:pt idx="60">
                  <c:v>155.45846386443006</c:v>
                </c:pt>
                <c:pt idx="61">
                  <c:v>163.15121647219092</c:v>
                </c:pt>
                <c:pt idx="62">
                  <c:v>164.27291246997746</c:v>
                </c:pt>
                <c:pt idx="63">
                  <c:v>166.82869195866354</c:v>
                </c:pt>
                <c:pt idx="64">
                  <c:v>157.63110239379859</c:v>
                </c:pt>
                <c:pt idx="65">
                  <c:v>149.10388483763518</c:v>
                </c:pt>
                <c:pt idx="66">
                  <c:v>157.98600048529096</c:v>
                </c:pt>
                <c:pt idx="67">
                  <c:v>155.71471362386836</c:v>
                </c:pt>
                <c:pt idx="68">
                  <c:v>147.1581067805289</c:v>
                </c:pt>
                <c:pt idx="69">
                  <c:v>138.19770265507432</c:v>
                </c:pt>
                <c:pt idx="70">
                  <c:v>139.62097150985662</c:v>
                </c:pt>
                <c:pt idx="71">
                  <c:v>167.56302173929433</c:v>
                </c:pt>
                <c:pt idx="72">
                  <c:v>144.51561380902967</c:v>
                </c:pt>
                <c:pt idx="73">
                  <c:v>137.37300235442197</c:v>
                </c:pt>
                <c:pt idx="74">
                  <c:v>161.34615356661303</c:v>
                </c:pt>
                <c:pt idx="75">
                  <c:v>159.83540955822508</c:v>
                </c:pt>
                <c:pt idx="76">
                  <c:v>179.66994887350455</c:v>
                </c:pt>
                <c:pt idx="77">
                  <c:v>184.14138600178288</c:v>
                </c:pt>
                <c:pt idx="78">
                  <c:v>207.36915687293131</c:v>
                </c:pt>
                <c:pt idx="79">
                  <c:v>193.66025553751291</c:v>
                </c:pt>
                <c:pt idx="80">
                  <c:v>184.56384749148395</c:v>
                </c:pt>
                <c:pt idx="81">
                  <c:v>212.54196386663375</c:v>
                </c:pt>
                <c:pt idx="82">
                  <c:v>159.22527477351949</c:v>
                </c:pt>
                <c:pt idx="83">
                  <c:v>186.26779163398049</c:v>
                </c:pt>
                <c:pt idx="84" formatCode="General">
                  <c:v>184.5048329966817</c:v>
                </c:pt>
                <c:pt idx="85" formatCode="General">
                  <c:v>182.42635599960585</c:v>
                </c:pt>
                <c:pt idx="86" formatCode="0.000000">
                  <c:v>193.48037182443286</c:v>
                </c:pt>
                <c:pt idx="87">
                  <c:v>209.18841346790984</c:v>
                </c:pt>
                <c:pt idx="88" formatCode="General">
                  <c:v>211.16671368998973</c:v>
                </c:pt>
                <c:pt idx="89">
                  <c:v>221.48523262751615</c:v>
                </c:pt>
                <c:pt idx="90" formatCode="General">
                  <c:v>207.51815718050989</c:v>
                </c:pt>
              </c:numCache>
            </c:numRef>
          </c:val>
        </c:ser>
        <c:marker val="1"/>
        <c:axId val="128464000"/>
        <c:axId val="128465536"/>
      </c:lineChart>
      <c:catAx>
        <c:axId val="1284640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28465536"/>
        <c:crosses val="autoZero"/>
        <c:auto val="1"/>
        <c:lblAlgn val="ctr"/>
        <c:lblOffset val="100"/>
      </c:catAx>
      <c:valAx>
        <c:axId val="128465536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28464000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</c:legend>
    <c:plotVisOnly val="1"/>
  </c:chart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ICMS!$D$1</c:f>
              <c:strCache>
                <c:ptCount val="1"/>
                <c:pt idx="0">
                  <c:v>ICMS 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ICMS!$A$17:$A$107</c:f>
              <c:strCache>
                <c:ptCount val="91"/>
                <c:pt idx="0">
                  <c:v>2008/04</c:v>
                </c:pt>
                <c:pt idx="1">
                  <c:v>2008/05</c:v>
                </c:pt>
                <c:pt idx="2">
                  <c:v>2008/06</c:v>
                </c:pt>
                <c:pt idx="3">
                  <c:v>2008/07</c:v>
                </c:pt>
                <c:pt idx="4">
                  <c:v>2008/08</c:v>
                </c:pt>
                <c:pt idx="5">
                  <c:v>2008/09</c:v>
                </c:pt>
                <c:pt idx="6">
                  <c:v>2008/10</c:v>
                </c:pt>
                <c:pt idx="7">
                  <c:v>2008/11</c:v>
                </c:pt>
                <c:pt idx="8">
                  <c:v>2008/12</c:v>
                </c:pt>
                <c:pt idx="9">
                  <c:v>2009/01</c:v>
                </c:pt>
                <c:pt idx="10">
                  <c:v>2009/02</c:v>
                </c:pt>
                <c:pt idx="11">
                  <c:v>2009/03</c:v>
                </c:pt>
                <c:pt idx="12">
                  <c:v>2009/04</c:v>
                </c:pt>
                <c:pt idx="13">
                  <c:v>2009/05</c:v>
                </c:pt>
                <c:pt idx="14">
                  <c:v>2009/06</c:v>
                </c:pt>
                <c:pt idx="15">
                  <c:v>2009/07</c:v>
                </c:pt>
                <c:pt idx="16">
                  <c:v>2009/08</c:v>
                </c:pt>
                <c:pt idx="17">
                  <c:v>2009/09</c:v>
                </c:pt>
                <c:pt idx="18">
                  <c:v>2009/10</c:v>
                </c:pt>
                <c:pt idx="19">
                  <c:v>2009/11</c:v>
                </c:pt>
                <c:pt idx="20">
                  <c:v>2009/12</c:v>
                </c:pt>
                <c:pt idx="21">
                  <c:v>2010/01</c:v>
                </c:pt>
                <c:pt idx="22">
                  <c:v>2010/02</c:v>
                </c:pt>
                <c:pt idx="23">
                  <c:v>2010/03</c:v>
                </c:pt>
                <c:pt idx="24">
                  <c:v>2010/04</c:v>
                </c:pt>
                <c:pt idx="25">
                  <c:v>2010/05</c:v>
                </c:pt>
                <c:pt idx="26">
                  <c:v>2010/06</c:v>
                </c:pt>
                <c:pt idx="27">
                  <c:v>2010/07</c:v>
                </c:pt>
                <c:pt idx="28">
                  <c:v>2010/08</c:v>
                </c:pt>
                <c:pt idx="29">
                  <c:v>2010/09</c:v>
                </c:pt>
                <c:pt idx="30">
                  <c:v>2010/10</c:v>
                </c:pt>
                <c:pt idx="31">
                  <c:v>2010/11</c:v>
                </c:pt>
                <c:pt idx="32">
                  <c:v>2010/12</c:v>
                </c:pt>
                <c:pt idx="33">
                  <c:v>2011/01</c:v>
                </c:pt>
                <c:pt idx="34">
                  <c:v>2011/02</c:v>
                </c:pt>
                <c:pt idx="35">
                  <c:v>2011/03</c:v>
                </c:pt>
                <c:pt idx="36">
                  <c:v>2011/04</c:v>
                </c:pt>
                <c:pt idx="37">
                  <c:v>2011/05</c:v>
                </c:pt>
                <c:pt idx="38">
                  <c:v>2011/06</c:v>
                </c:pt>
                <c:pt idx="39">
                  <c:v>2011/07</c:v>
                </c:pt>
                <c:pt idx="40">
                  <c:v>2011/08</c:v>
                </c:pt>
                <c:pt idx="41">
                  <c:v>2011/09</c:v>
                </c:pt>
                <c:pt idx="42">
                  <c:v>2011/10</c:v>
                </c:pt>
                <c:pt idx="43">
                  <c:v>2011/11</c:v>
                </c:pt>
                <c:pt idx="44">
                  <c:v>2011/12</c:v>
                </c:pt>
                <c:pt idx="45">
                  <c:v>2012/01</c:v>
                </c:pt>
                <c:pt idx="46">
                  <c:v>2012/02</c:v>
                </c:pt>
                <c:pt idx="47">
                  <c:v>2012/03</c:v>
                </c:pt>
                <c:pt idx="48">
                  <c:v>2012/04</c:v>
                </c:pt>
                <c:pt idx="49">
                  <c:v>2012/05</c:v>
                </c:pt>
                <c:pt idx="50">
                  <c:v>2012/06</c:v>
                </c:pt>
                <c:pt idx="51">
                  <c:v>2012/07</c:v>
                </c:pt>
                <c:pt idx="52">
                  <c:v>2012/08</c:v>
                </c:pt>
                <c:pt idx="53">
                  <c:v>2012/09</c:v>
                </c:pt>
                <c:pt idx="54">
                  <c:v>2012/10</c:v>
                </c:pt>
                <c:pt idx="55">
                  <c:v>2012/11</c:v>
                </c:pt>
                <c:pt idx="56">
                  <c:v>2012/12</c:v>
                </c:pt>
                <c:pt idx="57">
                  <c:v>2013/01</c:v>
                </c:pt>
                <c:pt idx="58">
                  <c:v>2013/02</c:v>
                </c:pt>
                <c:pt idx="59">
                  <c:v>2013/03</c:v>
                </c:pt>
                <c:pt idx="60">
                  <c:v>2013/04</c:v>
                </c:pt>
                <c:pt idx="61">
                  <c:v>2013/05</c:v>
                </c:pt>
                <c:pt idx="62">
                  <c:v>2013/06</c:v>
                </c:pt>
                <c:pt idx="63">
                  <c:v>2013/07</c:v>
                </c:pt>
                <c:pt idx="64">
                  <c:v>2013/08</c:v>
                </c:pt>
                <c:pt idx="65">
                  <c:v>2013/09</c:v>
                </c:pt>
                <c:pt idx="66">
                  <c:v>2013/10</c:v>
                </c:pt>
                <c:pt idx="67">
                  <c:v>2013/11</c:v>
                </c:pt>
                <c:pt idx="68">
                  <c:v>2013/12</c:v>
                </c:pt>
                <c:pt idx="69">
                  <c:v>2014/01</c:v>
                </c:pt>
                <c:pt idx="70">
                  <c:v>2014/02</c:v>
                </c:pt>
                <c:pt idx="71">
                  <c:v>2014/03</c:v>
                </c:pt>
                <c:pt idx="72">
                  <c:v>2014/04</c:v>
                </c:pt>
                <c:pt idx="73">
                  <c:v>2014/05</c:v>
                </c:pt>
                <c:pt idx="74">
                  <c:v>2014/06</c:v>
                </c:pt>
                <c:pt idx="75">
                  <c:v>2014/07</c:v>
                </c:pt>
                <c:pt idx="76">
                  <c:v>2014/08</c:v>
                </c:pt>
                <c:pt idx="77">
                  <c:v>2014/09</c:v>
                </c:pt>
                <c:pt idx="78">
                  <c:v>2014/10</c:v>
                </c:pt>
                <c:pt idx="79">
                  <c:v>2014/11</c:v>
                </c:pt>
                <c:pt idx="80">
                  <c:v>2014/12</c:v>
                </c:pt>
                <c:pt idx="81">
                  <c:v>2015/01</c:v>
                </c:pt>
                <c:pt idx="82">
                  <c:v>2015/02</c:v>
                </c:pt>
                <c:pt idx="83">
                  <c:v>2015/03</c:v>
                </c:pt>
                <c:pt idx="84">
                  <c:v>2015/04</c:v>
                </c:pt>
                <c:pt idx="85">
                  <c:v>2015/05</c:v>
                </c:pt>
                <c:pt idx="86">
                  <c:v>2015/06</c:v>
                </c:pt>
                <c:pt idx="87">
                  <c:v>2015/07</c:v>
                </c:pt>
                <c:pt idx="88">
                  <c:v>2015/08</c:v>
                </c:pt>
                <c:pt idx="89">
                  <c:v>2015/09</c:v>
                </c:pt>
                <c:pt idx="90">
                  <c:v>2015/10</c:v>
                </c:pt>
              </c:strCache>
            </c:strRef>
          </c:cat>
          <c:val>
            <c:numRef>
              <c:f>ICMS!$D$17:$D$107</c:f>
              <c:numCache>
                <c:formatCode>_-* #,##0.00_-;\-* #,##0.00_-;_-* "-"??_-;_-@_-</c:formatCode>
                <c:ptCount val="91"/>
                <c:pt idx="0">
                  <c:v>101.5771851318688</c:v>
                </c:pt>
                <c:pt idx="1">
                  <c:v>113.1896452333977</c:v>
                </c:pt>
                <c:pt idx="2">
                  <c:v>104.820141756759</c:v>
                </c:pt>
                <c:pt idx="3">
                  <c:v>111.88774246976618</c:v>
                </c:pt>
                <c:pt idx="4">
                  <c:v>107.42256510361355</c:v>
                </c:pt>
                <c:pt idx="5">
                  <c:v>115.67689741545313</c:v>
                </c:pt>
                <c:pt idx="6">
                  <c:v>114.65875594804014</c:v>
                </c:pt>
                <c:pt idx="7">
                  <c:v>109.86177850794807</c:v>
                </c:pt>
                <c:pt idx="8">
                  <c:v>110.02808217340896</c:v>
                </c:pt>
                <c:pt idx="9">
                  <c:v>110.69379344657764</c:v>
                </c:pt>
                <c:pt idx="10">
                  <c:v>101.71154284475551</c:v>
                </c:pt>
                <c:pt idx="11">
                  <c:v>138.69731288225472</c:v>
                </c:pt>
                <c:pt idx="12">
                  <c:v>114.34632780094809</c:v>
                </c:pt>
                <c:pt idx="13">
                  <c:v>107.96957845874053</c:v>
                </c:pt>
                <c:pt idx="14">
                  <c:v>141.87788534367471</c:v>
                </c:pt>
                <c:pt idx="15">
                  <c:v>128.06560233570971</c:v>
                </c:pt>
                <c:pt idx="16">
                  <c:v>120.52963831979488</c:v>
                </c:pt>
                <c:pt idx="17">
                  <c:v>177.57312371135231</c:v>
                </c:pt>
                <c:pt idx="18">
                  <c:v>144.63127661250056</c:v>
                </c:pt>
                <c:pt idx="19">
                  <c:v>114.2376259036388</c:v>
                </c:pt>
                <c:pt idx="20">
                  <c:v>176.72847639809035</c:v>
                </c:pt>
                <c:pt idx="21">
                  <c:v>135.26498710402029</c:v>
                </c:pt>
                <c:pt idx="22">
                  <c:v>104.78930812514294</c:v>
                </c:pt>
                <c:pt idx="23">
                  <c:v>151.99373552806654</c:v>
                </c:pt>
                <c:pt idx="24">
                  <c:v>130.60246846447527</c:v>
                </c:pt>
                <c:pt idx="25">
                  <c:v>110.31535541557056</c:v>
                </c:pt>
                <c:pt idx="26">
                  <c:v>159.59444451793246</c:v>
                </c:pt>
                <c:pt idx="27">
                  <c:v>132.33729761889819</c:v>
                </c:pt>
                <c:pt idx="28">
                  <c:v>141.24280691952055</c:v>
                </c:pt>
                <c:pt idx="29">
                  <c:v>119.18023369295609</c:v>
                </c:pt>
                <c:pt idx="30">
                  <c:v>123.4613699270475</c:v>
                </c:pt>
                <c:pt idx="31">
                  <c:v>149.92299886147623</c:v>
                </c:pt>
                <c:pt idx="32">
                  <c:v>127.51262585027443</c:v>
                </c:pt>
                <c:pt idx="33">
                  <c:v>100</c:v>
                </c:pt>
                <c:pt idx="34">
                  <c:v>100.15131567641913</c:v>
                </c:pt>
                <c:pt idx="35">
                  <c:v>129.50511811651512</c:v>
                </c:pt>
                <c:pt idx="36">
                  <c:v>106.97139730402387</c:v>
                </c:pt>
                <c:pt idx="37">
                  <c:v>141.59293104750407</c:v>
                </c:pt>
                <c:pt idx="38">
                  <c:v>116.16750411455364</c:v>
                </c:pt>
                <c:pt idx="39">
                  <c:v>124.81544445245936</c:v>
                </c:pt>
                <c:pt idx="40">
                  <c:v>132.77873722271559</c:v>
                </c:pt>
                <c:pt idx="41">
                  <c:v>127.54113265075382</c:v>
                </c:pt>
                <c:pt idx="42">
                  <c:v>119.00880033885097</c:v>
                </c:pt>
                <c:pt idx="43">
                  <c:v>152.09465153976441</c:v>
                </c:pt>
                <c:pt idx="44">
                  <c:v>130.64456787706246</c:v>
                </c:pt>
                <c:pt idx="45">
                  <c:v>121.67729619579247</c:v>
                </c:pt>
                <c:pt idx="46">
                  <c:v>89.342219908761635</c:v>
                </c:pt>
                <c:pt idx="47">
                  <c:v>98.275754628279188</c:v>
                </c:pt>
                <c:pt idx="48">
                  <c:v>91.342724337994014</c:v>
                </c:pt>
                <c:pt idx="49">
                  <c:v>123.88490649296364</c:v>
                </c:pt>
                <c:pt idx="50">
                  <c:v>109.35361880776755</c:v>
                </c:pt>
                <c:pt idx="51">
                  <c:v>109.62952129611678</c:v>
                </c:pt>
                <c:pt idx="52">
                  <c:v>102.04736982637482</c:v>
                </c:pt>
                <c:pt idx="53">
                  <c:v>103.00080500760038</c:v>
                </c:pt>
                <c:pt idx="54">
                  <c:v>137.62682574214818</c:v>
                </c:pt>
                <c:pt idx="55">
                  <c:v>127.4863603477562</c:v>
                </c:pt>
                <c:pt idx="56">
                  <c:v>107.17895755895199</c:v>
                </c:pt>
                <c:pt idx="57">
                  <c:v>129.15576643967194</c:v>
                </c:pt>
                <c:pt idx="58">
                  <c:v>112.76019206421901</c:v>
                </c:pt>
                <c:pt idx="59">
                  <c:v>106.51052207270064</c:v>
                </c:pt>
                <c:pt idx="60">
                  <c:v>119.20639866314424</c:v>
                </c:pt>
                <c:pt idx="61">
                  <c:v>112.21459135878926</c:v>
                </c:pt>
                <c:pt idx="62">
                  <c:v>103.62637620071304</c:v>
                </c:pt>
                <c:pt idx="63">
                  <c:v>141.91509441400913</c:v>
                </c:pt>
                <c:pt idx="64">
                  <c:v>126.0960829117232</c:v>
                </c:pt>
                <c:pt idx="65">
                  <c:v>102.0289673956577</c:v>
                </c:pt>
                <c:pt idx="66">
                  <c:v>143.94483821855897</c:v>
                </c:pt>
                <c:pt idx="67">
                  <c:v>115.24942625850403</c:v>
                </c:pt>
                <c:pt idx="68">
                  <c:v>121.15985535559896</c:v>
                </c:pt>
                <c:pt idx="69">
                  <c:v>145.12076364720374</c:v>
                </c:pt>
                <c:pt idx="70">
                  <c:v>97.155578351580857</c:v>
                </c:pt>
                <c:pt idx="71">
                  <c:v>108.55547717438007</c:v>
                </c:pt>
                <c:pt idx="72">
                  <c:v>135.90614794839635</c:v>
                </c:pt>
                <c:pt idx="73">
                  <c:v>112.03250040585613</c:v>
                </c:pt>
                <c:pt idx="74">
                  <c:v>103.32812359895296</c:v>
                </c:pt>
                <c:pt idx="75">
                  <c:v>152.49504397639123</c:v>
                </c:pt>
                <c:pt idx="76">
                  <c:v>129.50501473748656</c:v>
                </c:pt>
                <c:pt idx="77">
                  <c:v>134.90615628919164</c:v>
                </c:pt>
                <c:pt idx="78">
                  <c:v>132.72923409511998</c:v>
                </c:pt>
                <c:pt idx="79">
                  <c:v>126.26794963276224</c:v>
                </c:pt>
                <c:pt idx="80">
                  <c:v>132.33239011120838</c:v>
                </c:pt>
                <c:pt idx="81">
                  <c:v>125.98296192883794</c:v>
                </c:pt>
                <c:pt idx="82">
                  <c:v>104.42323225442287</c:v>
                </c:pt>
                <c:pt idx="83">
                  <c:v>134.27379076145692</c:v>
                </c:pt>
                <c:pt idx="84">
                  <c:v>116.22859254627483</c:v>
                </c:pt>
                <c:pt idx="85">
                  <c:v>121.53093601003397</c:v>
                </c:pt>
                <c:pt idx="86">
                  <c:v>124.4672939964222</c:v>
                </c:pt>
                <c:pt idx="87">
                  <c:v>124.22320395015747</c:v>
                </c:pt>
                <c:pt idx="88">
                  <c:v>117.31960859995816</c:v>
                </c:pt>
                <c:pt idx="89">
                  <c:v>140.5559375629864</c:v>
                </c:pt>
                <c:pt idx="90">
                  <c:v>125.93116896591106</c:v>
                </c:pt>
              </c:numCache>
            </c:numRef>
          </c:val>
        </c:ser>
        <c:marker val="1"/>
        <c:axId val="130497536"/>
        <c:axId val="130507520"/>
      </c:lineChart>
      <c:catAx>
        <c:axId val="1304975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0507520"/>
        <c:crosses val="autoZero"/>
        <c:auto val="1"/>
        <c:lblAlgn val="ctr"/>
        <c:lblOffset val="100"/>
      </c:catAx>
      <c:valAx>
        <c:axId val="13050752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0497536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Aeroporto!$D$1</c:f>
              <c:strCache>
                <c:ptCount val="1"/>
                <c:pt idx="0">
                  <c:v>Número de Embarques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Aeroporto!$A$19:$A$109</c:f>
              <c:strCache>
                <c:ptCount val="91"/>
                <c:pt idx="0">
                  <c:v>2008/06</c:v>
                </c:pt>
                <c:pt idx="1">
                  <c:v>2008/07</c:v>
                </c:pt>
                <c:pt idx="2">
                  <c:v>2008/08</c:v>
                </c:pt>
                <c:pt idx="3">
                  <c:v>2008/09</c:v>
                </c:pt>
                <c:pt idx="4">
                  <c:v>2008/10</c:v>
                </c:pt>
                <c:pt idx="5">
                  <c:v>2008/11</c:v>
                </c:pt>
                <c:pt idx="6">
                  <c:v>2008/12</c:v>
                </c:pt>
                <c:pt idx="7">
                  <c:v>2009/01</c:v>
                </c:pt>
                <c:pt idx="8">
                  <c:v>2009/02</c:v>
                </c:pt>
                <c:pt idx="9">
                  <c:v>2009/03</c:v>
                </c:pt>
                <c:pt idx="10">
                  <c:v>2009/04</c:v>
                </c:pt>
                <c:pt idx="11">
                  <c:v>2009/05</c:v>
                </c:pt>
                <c:pt idx="12">
                  <c:v>2009/06</c:v>
                </c:pt>
                <c:pt idx="13">
                  <c:v>2009/07</c:v>
                </c:pt>
                <c:pt idx="14">
                  <c:v>2009/08</c:v>
                </c:pt>
                <c:pt idx="15">
                  <c:v>2009/09</c:v>
                </c:pt>
                <c:pt idx="16">
                  <c:v>2009/10</c:v>
                </c:pt>
                <c:pt idx="17">
                  <c:v>2009/11</c:v>
                </c:pt>
                <c:pt idx="18">
                  <c:v>2009/12</c:v>
                </c:pt>
                <c:pt idx="19">
                  <c:v>2010/01</c:v>
                </c:pt>
                <c:pt idx="20">
                  <c:v>2010/02</c:v>
                </c:pt>
                <c:pt idx="21">
                  <c:v>2010/03</c:v>
                </c:pt>
                <c:pt idx="22">
                  <c:v>2010/04</c:v>
                </c:pt>
                <c:pt idx="23">
                  <c:v>2010/05</c:v>
                </c:pt>
                <c:pt idx="24">
                  <c:v>2010/06</c:v>
                </c:pt>
                <c:pt idx="25">
                  <c:v>2010/07</c:v>
                </c:pt>
                <c:pt idx="26">
                  <c:v>2010/08</c:v>
                </c:pt>
                <c:pt idx="27">
                  <c:v>2010/09</c:v>
                </c:pt>
                <c:pt idx="28">
                  <c:v>2010/10</c:v>
                </c:pt>
                <c:pt idx="29">
                  <c:v>2010/11</c:v>
                </c:pt>
                <c:pt idx="30">
                  <c:v>2010/12</c:v>
                </c:pt>
                <c:pt idx="31">
                  <c:v>2011/01</c:v>
                </c:pt>
                <c:pt idx="32">
                  <c:v>2011/02</c:v>
                </c:pt>
                <c:pt idx="33">
                  <c:v>2011/03</c:v>
                </c:pt>
                <c:pt idx="34">
                  <c:v>2011/04</c:v>
                </c:pt>
                <c:pt idx="35">
                  <c:v>2011/05</c:v>
                </c:pt>
                <c:pt idx="36">
                  <c:v>2011/06</c:v>
                </c:pt>
                <c:pt idx="37">
                  <c:v>2011/07</c:v>
                </c:pt>
                <c:pt idx="38">
                  <c:v>2011/08</c:v>
                </c:pt>
                <c:pt idx="39">
                  <c:v>2011/09</c:v>
                </c:pt>
                <c:pt idx="40">
                  <c:v>2011/10</c:v>
                </c:pt>
                <c:pt idx="41">
                  <c:v>2011/11</c:v>
                </c:pt>
                <c:pt idx="42">
                  <c:v>2011/12</c:v>
                </c:pt>
                <c:pt idx="43">
                  <c:v>2012/01</c:v>
                </c:pt>
                <c:pt idx="44">
                  <c:v>2012/02</c:v>
                </c:pt>
                <c:pt idx="45">
                  <c:v>2012/03</c:v>
                </c:pt>
                <c:pt idx="46">
                  <c:v>2012/04</c:v>
                </c:pt>
                <c:pt idx="47">
                  <c:v>2012/05</c:v>
                </c:pt>
                <c:pt idx="48">
                  <c:v>2012/06</c:v>
                </c:pt>
                <c:pt idx="49">
                  <c:v>2012/07</c:v>
                </c:pt>
                <c:pt idx="50">
                  <c:v>2012/08</c:v>
                </c:pt>
                <c:pt idx="51">
                  <c:v>2012/09</c:v>
                </c:pt>
                <c:pt idx="52">
                  <c:v>2012/10</c:v>
                </c:pt>
                <c:pt idx="53">
                  <c:v>2012/11</c:v>
                </c:pt>
                <c:pt idx="54">
                  <c:v>2012/12</c:v>
                </c:pt>
                <c:pt idx="55">
                  <c:v>2013/01</c:v>
                </c:pt>
                <c:pt idx="56">
                  <c:v>2013/02</c:v>
                </c:pt>
                <c:pt idx="57">
                  <c:v>2013/03</c:v>
                </c:pt>
                <c:pt idx="58">
                  <c:v>2013/04</c:v>
                </c:pt>
                <c:pt idx="59">
                  <c:v>2013/05</c:v>
                </c:pt>
                <c:pt idx="60">
                  <c:v>2013/06</c:v>
                </c:pt>
                <c:pt idx="61">
                  <c:v>2013/07</c:v>
                </c:pt>
                <c:pt idx="62">
                  <c:v>2013/08</c:v>
                </c:pt>
                <c:pt idx="63">
                  <c:v>2013/09</c:v>
                </c:pt>
                <c:pt idx="64">
                  <c:v>2013/10</c:v>
                </c:pt>
                <c:pt idx="65">
                  <c:v>2013/11</c:v>
                </c:pt>
                <c:pt idx="66">
                  <c:v>2013/12</c:v>
                </c:pt>
                <c:pt idx="67">
                  <c:v>2014/01</c:v>
                </c:pt>
                <c:pt idx="68">
                  <c:v>2014/02</c:v>
                </c:pt>
                <c:pt idx="69">
                  <c:v>2014/03</c:v>
                </c:pt>
                <c:pt idx="70">
                  <c:v>2014/04</c:v>
                </c:pt>
                <c:pt idx="71">
                  <c:v>2014/05</c:v>
                </c:pt>
                <c:pt idx="72">
                  <c:v>2014/06</c:v>
                </c:pt>
                <c:pt idx="73">
                  <c:v>2014/07</c:v>
                </c:pt>
                <c:pt idx="74">
                  <c:v>2014/08</c:v>
                </c:pt>
                <c:pt idx="75">
                  <c:v>2014/09</c:v>
                </c:pt>
                <c:pt idx="76">
                  <c:v>2014/10</c:v>
                </c:pt>
                <c:pt idx="77">
                  <c:v>2014/11</c:v>
                </c:pt>
                <c:pt idx="78">
                  <c:v>2014/12</c:v>
                </c:pt>
                <c:pt idx="79">
                  <c:v>2015/01</c:v>
                </c:pt>
                <c:pt idx="80">
                  <c:v>2015/02</c:v>
                </c:pt>
                <c:pt idx="81">
                  <c:v>2015/03</c:v>
                </c:pt>
                <c:pt idx="82">
                  <c:v>2015/04</c:v>
                </c:pt>
                <c:pt idx="83">
                  <c:v>2015/05</c:v>
                </c:pt>
                <c:pt idx="84">
                  <c:v>2015/06</c:v>
                </c:pt>
                <c:pt idx="85">
                  <c:v>2015/07</c:v>
                </c:pt>
                <c:pt idx="86">
                  <c:v>2015/08</c:v>
                </c:pt>
                <c:pt idx="87">
                  <c:v>2015/09</c:v>
                </c:pt>
                <c:pt idx="88">
                  <c:v>2015/10</c:v>
                </c:pt>
                <c:pt idx="89">
                  <c:v>2015/11</c:v>
                </c:pt>
                <c:pt idx="90">
                  <c:v>2015/12</c:v>
                </c:pt>
              </c:strCache>
            </c:strRef>
          </c:cat>
          <c:val>
            <c:numRef>
              <c:f>Aeroporto!$D$19:$D$109</c:f>
              <c:numCache>
                <c:formatCode>_-* #,##0.00_-;\-* #,##0.00_-;_-* "-"??_-;_-@_-</c:formatCode>
                <c:ptCount val="91"/>
                <c:pt idx="0">
                  <c:v>97.004279600570612</c:v>
                </c:pt>
                <c:pt idx="1">
                  <c:v>97.004279600570612</c:v>
                </c:pt>
                <c:pt idx="2">
                  <c:v>100</c:v>
                </c:pt>
                <c:pt idx="3">
                  <c:v>111.84022824536378</c:v>
                </c:pt>
                <c:pt idx="4">
                  <c:v>92.29671897289586</c:v>
                </c:pt>
                <c:pt idx="5">
                  <c:v>99.572039942938659</c:v>
                </c:pt>
                <c:pt idx="6">
                  <c:v>114.26533523537803</c:v>
                </c:pt>
                <c:pt idx="7">
                  <c:v>87.018544935805991</c:v>
                </c:pt>
                <c:pt idx="8">
                  <c:v>97.004279600570612</c:v>
                </c:pt>
                <c:pt idx="9">
                  <c:v>101.28388017118401</c:v>
                </c:pt>
                <c:pt idx="10">
                  <c:v>89.871611982881589</c:v>
                </c:pt>
                <c:pt idx="11">
                  <c:v>92.724679029957201</c:v>
                </c:pt>
                <c:pt idx="12">
                  <c:v>105.56348074179742</c:v>
                </c:pt>
                <c:pt idx="13">
                  <c:v>112.69614835948644</c:v>
                </c:pt>
                <c:pt idx="14">
                  <c:v>114.26533523537803</c:v>
                </c:pt>
                <c:pt idx="15">
                  <c:v>101.99714693295292</c:v>
                </c:pt>
                <c:pt idx="16">
                  <c:v>115.54921540656204</c:v>
                </c:pt>
                <c:pt idx="17">
                  <c:v>122.68188302425106</c:v>
                </c:pt>
                <c:pt idx="18">
                  <c:v>108.41654778887305</c:v>
                </c:pt>
                <c:pt idx="19">
                  <c:v>97.717546362339519</c:v>
                </c:pt>
                <c:pt idx="20">
                  <c:v>141.9400855920114</c:v>
                </c:pt>
                <c:pt idx="21">
                  <c:v>143.65192582025676</c:v>
                </c:pt>
                <c:pt idx="22">
                  <c:v>169.61483594864478</c:v>
                </c:pt>
                <c:pt idx="23">
                  <c:v>170.8987161198288</c:v>
                </c:pt>
                <c:pt idx="24">
                  <c:v>275.03566333808845</c:v>
                </c:pt>
                <c:pt idx="25">
                  <c:v>444.793152639087</c:v>
                </c:pt>
                <c:pt idx="26">
                  <c:v>444.50784593437947</c:v>
                </c:pt>
                <c:pt idx="27">
                  <c:v>503.42368045649073</c:v>
                </c:pt>
                <c:pt idx="28">
                  <c:v>460.4850213980028</c:v>
                </c:pt>
                <c:pt idx="29">
                  <c:v>445.64907275320974</c:v>
                </c:pt>
                <c:pt idx="30">
                  <c:v>429.52924393723254</c:v>
                </c:pt>
                <c:pt idx="31">
                  <c:v>100</c:v>
                </c:pt>
                <c:pt idx="32">
                  <c:v>154.35092724679029</c:v>
                </c:pt>
                <c:pt idx="33">
                  <c:v>164.76462196861627</c:v>
                </c:pt>
                <c:pt idx="34">
                  <c:v>175.74893009985735</c:v>
                </c:pt>
                <c:pt idx="35">
                  <c:v>285.87731811697574</c:v>
                </c:pt>
                <c:pt idx="36">
                  <c:v>278.45934379457918</c:v>
                </c:pt>
                <c:pt idx="37">
                  <c:v>451.06990014265335</c:v>
                </c:pt>
                <c:pt idx="38">
                  <c:v>449.92867332382309</c:v>
                </c:pt>
                <c:pt idx="39">
                  <c:v>504.99286733238227</c:v>
                </c:pt>
                <c:pt idx="40">
                  <c:v>464.47931526390869</c:v>
                </c:pt>
                <c:pt idx="41">
                  <c:v>450.49928673323825</c:v>
                </c:pt>
                <c:pt idx="42">
                  <c:v>516.26248216833096</c:v>
                </c:pt>
                <c:pt idx="43">
                  <c:v>424.67902995720397</c:v>
                </c:pt>
                <c:pt idx="44">
                  <c:v>330.38516405135522</c:v>
                </c:pt>
                <c:pt idx="45">
                  <c:v>419.68616262482169</c:v>
                </c:pt>
                <c:pt idx="46">
                  <c:v>445.64907275320974</c:v>
                </c:pt>
                <c:pt idx="47">
                  <c:v>506.99001426533528</c:v>
                </c:pt>
                <c:pt idx="48">
                  <c:v>499.0014265335235</c:v>
                </c:pt>
                <c:pt idx="49">
                  <c:v>451.21255349500711</c:v>
                </c:pt>
                <c:pt idx="50">
                  <c:v>498.14550641940087</c:v>
                </c:pt>
                <c:pt idx="51">
                  <c:v>232.38231098430813</c:v>
                </c:pt>
                <c:pt idx="52">
                  <c:v>389.44365192582023</c:v>
                </c:pt>
                <c:pt idx="53">
                  <c:v>319.40085592011411</c:v>
                </c:pt>
                <c:pt idx="54">
                  <c:v>363.0527817403709</c:v>
                </c:pt>
                <c:pt idx="55">
                  <c:v>228.24536376604851</c:v>
                </c:pt>
                <c:pt idx="56">
                  <c:v>369.18687589158344</c:v>
                </c:pt>
                <c:pt idx="57">
                  <c:v>406.70470756062764</c:v>
                </c:pt>
                <c:pt idx="58">
                  <c:v>442.22539229671895</c:v>
                </c:pt>
                <c:pt idx="59">
                  <c:v>429.38659058487872</c:v>
                </c:pt>
                <c:pt idx="60">
                  <c:v>426.53352353780309</c:v>
                </c:pt>
                <c:pt idx="61">
                  <c:v>428.10271041369469</c:v>
                </c:pt>
                <c:pt idx="62">
                  <c:v>463.62339514978601</c:v>
                </c:pt>
                <c:pt idx="63">
                  <c:v>435.09272467902997</c:v>
                </c:pt>
                <c:pt idx="64">
                  <c:v>444.50784593437947</c:v>
                </c:pt>
                <c:pt idx="65">
                  <c:v>403.13837375178315</c:v>
                </c:pt>
                <c:pt idx="66">
                  <c:v>366.76176890156921</c:v>
                </c:pt>
                <c:pt idx="67">
                  <c:v>325.24964336661913</c:v>
                </c:pt>
                <c:pt idx="68">
                  <c:v>306.2767475035663</c:v>
                </c:pt>
                <c:pt idx="69">
                  <c:v>317.26105563480741</c:v>
                </c:pt>
                <c:pt idx="70">
                  <c:v>358.77318116975749</c:v>
                </c:pt>
                <c:pt idx="71">
                  <c:v>365.19258202567761</c:v>
                </c:pt>
                <c:pt idx="72">
                  <c:v>356.77603423680455</c:v>
                </c:pt>
                <c:pt idx="73">
                  <c:v>367.76034236804566</c:v>
                </c:pt>
                <c:pt idx="74">
                  <c:v>408.70185449358064</c:v>
                </c:pt>
                <c:pt idx="75">
                  <c:v>412.98145506419399</c:v>
                </c:pt>
                <c:pt idx="76">
                  <c:v>413.83737517831668</c:v>
                </c:pt>
                <c:pt idx="77">
                  <c:v>393.15263908701854</c:v>
                </c:pt>
                <c:pt idx="78">
                  <c:v>320.39942938659061</c:v>
                </c:pt>
                <c:pt idx="79">
                  <c:v>254.2082738944365</c:v>
                </c:pt>
                <c:pt idx="80">
                  <c:v>403.42368045649073</c:v>
                </c:pt>
                <c:pt idx="81">
                  <c:v>485.87731811697574</c:v>
                </c:pt>
                <c:pt idx="82">
                  <c:v>507.8459343794579</c:v>
                </c:pt>
                <c:pt idx="83">
                  <c:v>519.25820256776035</c:v>
                </c:pt>
                <c:pt idx="84">
                  <c:v>476.60485021398006</c:v>
                </c:pt>
                <c:pt idx="85">
                  <c:v>579.74322396576326</c:v>
                </c:pt>
                <c:pt idx="86">
                  <c:v>675.03566333808851</c:v>
                </c:pt>
                <c:pt idx="87">
                  <c:v>741.79743223965761</c:v>
                </c:pt>
                <c:pt idx="88">
                  <c:v>774.60770328102706</c:v>
                </c:pt>
                <c:pt idx="89">
                  <c:v>767.47503566333808</c:v>
                </c:pt>
                <c:pt idx="90">
                  <c:v>847.21825962910134</c:v>
                </c:pt>
              </c:numCache>
            </c:numRef>
          </c:val>
        </c:ser>
        <c:marker val="1"/>
        <c:axId val="133207168"/>
        <c:axId val="133208704"/>
      </c:lineChart>
      <c:catAx>
        <c:axId val="133207168"/>
        <c:scaling>
          <c:orientation val="minMax"/>
        </c:scaling>
        <c:axPos val="b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08704"/>
        <c:crosses val="autoZero"/>
        <c:auto val="1"/>
        <c:lblAlgn val="ctr"/>
        <c:lblOffset val="100"/>
        <c:tickLblSkip val="3"/>
      </c:catAx>
      <c:valAx>
        <c:axId val="133208704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07168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Aeroporto!$E$1</c:f>
              <c:strCache>
                <c:ptCount val="1"/>
                <c:pt idx="0">
                  <c:v>Número de Desembarques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Aeroporto!$A$19:$A$109</c:f>
              <c:strCache>
                <c:ptCount val="91"/>
                <c:pt idx="0">
                  <c:v>2008/06</c:v>
                </c:pt>
                <c:pt idx="1">
                  <c:v>2008/07</c:v>
                </c:pt>
                <c:pt idx="2">
                  <c:v>2008/08</c:v>
                </c:pt>
                <c:pt idx="3">
                  <c:v>2008/09</c:v>
                </c:pt>
                <c:pt idx="4">
                  <c:v>2008/10</c:v>
                </c:pt>
                <c:pt idx="5">
                  <c:v>2008/11</c:v>
                </c:pt>
                <c:pt idx="6">
                  <c:v>2008/12</c:v>
                </c:pt>
                <c:pt idx="7">
                  <c:v>2009/01</c:v>
                </c:pt>
                <c:pt idx="8">
                  <c:v>2009/02</c:v>
                </c:pt>
                <c:pt idx="9">
                  <c:v>2009/03</c:v>
                </c:pt>
                <c:pt idx="10">
                  <c:v>2009/04</c:v>
                </c:pt>
                <c:pt idx="11">
                  <c:v>2009/05</c:v>
                </c:pt>
                <c:pt idx="12">
                  <c:v>2009/06</c:v>
                </c:pt>
                <c:pt idx="13">
                  <c:v>2009/07</c:v>
                </c:pt>
                <c:pt idx="14">
                  <c:v>2009/08</c:v>
                </c:pt>
                <c:pt idx="15">
                  <c:v>2009/09</c:v>
                </c:pt>
                <c:pt idx="16">
                  <c:v>2009/10</c:v>
                </c:pt>
                <c:pt idx="17">
                  <c:v>2009/11</c:v>
                </c:pt>
                <c:pt idx="18">
                  <c:v>2009/12</c:v>
                </c:pt>
                <c:pt idx="19">
                  <c:v>2010/01</c:v>
                </c:pt>
                <c:pt idx="20">
                  <c:v>2010/02</c:v>
                </c:pt>
                <c:pt idx="21">
                  <c:v>2010/03</c:v>
                </c:pt>
                <c:pt idx="22">
                  <c:v>2010/04</c:v>
                </c:pt>
                <c:pt idx="23">
                  <c:v>2010/05</c:v>
                </c:pt>
                <c:pt idx="24">
                  <c:v>2010/06</c:v>
                </c:pt>
                <c:pt idx="25">
                  <c:v>2010/07</c:v>
                </c:pt>
                <c:pt idx="26">
                  <c:v>2010/08</c:v>
                </c:pt>
                <c:pt idx="27">
                  <c:v>2010/09</c:v>
                </c:pt>
                <c:pt idx="28">
                  <c:v>2010/10</c:v>
                </c:pt>
                <c:pt idx="29">
                  <c:v>2010/11</c:v>
                </c:pt>
                <c:pt idx="30">
                  <c:v>2010/12</c:v>
                </c:pt>
                <c:pt idx="31">
                  <c:v>2011/01</c:v>
                </c:pt>
                <c:pt idx="32">
                  <c:v>2011/02</c:v>
                </c:pt>
                <c:pt idx="33">
                  <c:v>2011/03</c:v>
                </c:pt>
                <c:pt idx="34">
                  <c:v>2011/04</c:v>
                </c:pt>
                <c:pt idx="35">
                  <c:v>2011/05</c:v>
                </c:pt>
                <c:pt idx="36">
                  <c:v>2011/06</c:v>
                </c:pt>
                <c:pt idx="37">
                  <c:v>2011/07</c:v>
                </c:pt>
                <c:pt idx="38">
                  <c:v>2011/08</c:v>
                </c:pt>
                <c:pt idx="39">
                  <c:v>2011/09</c:v>
                </c:pt>
                <c:pt idx="40">
                  <c:v>2011/10</c:v>
                </c:pt>
                <c:pt idx="41">
                  <c:v>2011/11</c:v>
                </c:pt>
                <c:pt idx="42">
                  <c:v>2011/12</c:v>
                </c:pt>
                <c:pt idx="43">
                  <c:v>2012/01</c:v>
                </c:pt>
                <c:pt idx="44">
                  <c:v>2012/02</c:v>
                </c:pt>
                <c:pt idx="45">
                  <c:v>2012/03</c:v>
                </c:pt>
                <c:pt idx="46">
                  <c:v>2012/04</c:v>
                </c:pt>
                <c:pt idx="47">
                  <c:v>2012/05</c:v>
                </c:pt>
                <c:pt idx="48">
                  <c:v>2012/06</c:v>
                </c:pt>
                <c:pt idx="49">
                  <c:v>2012/07</c:v>
                </c:pt>
                <c:pt idx="50">
                  <c:v>2012/08</c:v>
                </c:pt>
                <c:pt idx="51">
                  <c:v>2012/09</c:v>
                </c:pt>
                <c:pt idx="52">
                  <c:v>2012/10</c:v>
                </c:pt>
                <c:pt idx="53">
                  <c:v>2012/11</c:v>
                </c:pt>
                <c:pt idx="54">
                  <c:v>2012/12</c:v>
                </c:pt>
                <c:pt idx="55">
                  <c:v>2013/01</c:v>
                </c:pt>
                <c:pt idx="56">
                  <c:v>2013/02</c:v>
                </c:pt>
                <c:pt idx="57">
                  <c:v>2013/03</c:v>
                </c:pt>
                <c:pt idx="58">
                  <c:v>2013/04</c:v>
                </c:pt>
                <c:pt idx="59">
                  <c:v>2013/05</c:v>
                </c:pt>
                <c:pt idx="60">
                  <c:v>2013/06</c:v>
                </c:pt>
                <c:pt idx="61">
                  <c:v>2013/07</c:v>
                </c:pt>
                <c:pt idx="62">
                  <c:v>2013/08</c:v>
                </c:pt>
                <c:pt idx="63">
                  <c:v>2013/09</c:v>
                </c:pt>
                <c:pt idx="64">
                  <c:v>2013/10</c:v>
                </c:pt>
                <c:pt idx="65">
                  <c:v>2013/11</c:v>
                </c:pt>
                <c:pt idx="66">
                  <c:v>2013/12</c:v>
                </c:pt>
                <c:pt idx="67">
                  <c:v>2014/01</c:v>
                </c:pt>
                <c:pt idx="68">
                  <c:v>2014/02</c:v>
                </c:pt>
                <c:pt idx="69">
                  <c:v>2014/03</c:v>
                </c:pt>
                <c:pt idx="70">
                  <c:v>2014/04</c:v>
                </c:pt>
                <c:pt idx="71">
                  <c:v>2014/05</c:v>
                </c:pt>
                <c:pt idx="72">
                  <c:v>2014/06</c:v>
                </c:pt>
                <c:pt idx="73">
                  <c:v>2014/07</c:v>
                </c:pt>
                <c:pt idx="74">
                  <c:v>2014/08</c:v>
                </c:pt>
                <c:pt idx="75">
                  <c:v>2014/09</c:v>
                </c:pt>
                <c:pt idx="76">
                  <c:v>2014/10</c:v>
                </c:pt>
                <c:pt idx="77">
                  <c:v>2014/11</c:v>
                </c:pt>
                <c:pt idx="78">
                  <c:v>2014/12</c:v>
                </c:pt>
                <c:pt idx="79">
                  <c:v>2015/01</c:v>
                </c:pt>
                <c:pt idx="80">
                  <c:v>2015/02</c:v>
                </c:pt>
                <c:pt idx="81">
                  <c:v>2015/03</c:v>
                </c:pt>
                <c:pt idx="82">
                  <c:v>2015/04</c:v>
                </c:pt>
                <c:pt idx="83">
                  <c:v>2015/05</c:v>
                </c:pt>
                <c:pt idx="84">
                  <c:v>2015/06</c:v>
                </c:pt>
                <c:pt idx="85">
                  <c:v>2015/07</c:v>
                </c:pt>
                <c:pt idx="86">
                  <c:v>2015/08</c:v>
                </c:pt>
                <c:pt idx="87">
                  <c:v>2015/09</c:v>
                </c:pt>
                <c:pt idx="88">
                  <c:v>2015/10</c:v>
                </c:pt>
                <c:pt idx="89">
                  <c:v>2015/11</c:v>
                </c:pt>
                <c:pt idx="90">
                  <c:v>2015/12</c:v>
                </c:pt>
              </c:strCache>
            </c:strRef>
          </c:cat>
          <c:val>
            <c:numRef>
              <c:f>Aeroporto!$E$19:$E$109</c:f>
              <c:numCache>
                <c:formatCode>_-* #,##0.00_-;\-* #,##0.00_-;_-* "-"??_-;_-@_-</c:formatCode>
                <c:ptCount val="91"/>
                <c:pt idx="0">
                  <c:v>79.008073817762408</c:v>
                </c:pt>
                <c:pt idx="1">
                  <c:v>68.973471741637823</c:v>
                </c:pt>
                <c:pt idx="2">
                  <c:v>80.392156862745097</c:v>
                </c:pt>
                <c:pt idx="3">
                  <c:v>88.811995386389853</c:v>
                </c:pt>
                <c:pt idx="4">
                  <c:v>71.510957324106116</c:v>
                </c:pt>
                <c:pt idx="5">
                  <c:v>89.850057670126873</c:v>
                </c:pt>
                <c:pt idx="6">
                  <c:v>91.003460207612449</c:v>
                </c:pt>
                <c:pt idx="7">
                  <c:v>71.164936562860433</c:v>
                </c:pt>
                <c:pt idx="8">
                  <c:v>80.853517877739336</c:v>
                </c:pt>
                <c:pt idx="9">
                  <c:v>79.930795847750872</c:v>
                </c:pt>
                <c:pt idx="10">
                  <c:v>73.933102652825838</c:v>
                </c:pt>
                <c:pt idx="11">
                  <c:v>74.16378316032295</c:v>
                </c:pt>
                <c:pt idx="12">
                  <c:v>86.620530565167243</c:v>
                </c:pt>
                <c:pt idx="13">
                  <c:v>88.46597462514417</c:v>
                </c:pt>
                <c:pt idx="14">
                  <c:v>90.888119953863907</c:v>
                </c:pt>
                <c:pt idx="15">
                  <c:v>84.313725490196077</c:v>
                </c:pt>
                <c:pt idx="16">
                  <c:v>96.885813148788927</c:v>
                </c:pt>
                <c:pt idx="17">
                  <c:v>100.11534025374856</c:v>
                </c:pt>
                <c:pt idx="18">
                  <c:v>88.811995386389853</c:v>
                </c:pt>
                <c:pt idx="19">
                  <c:v>98.154555940023073</c:v>
                </c:pt>
                <c:pt idx="20">
                  <c:v>127.91234140715109</c:v>
                </c:pt>
                <c:pt idx="21">
                  <c:v>128.25836216839676</c:v>
                </c:pt>
                <c:pt idx="22">
                  <c:v>136.21683967704729</c:v>
                </c:pt>
                <c:pt idx="23">
                  <c:v>232.75663206459055</c:v>
                </c:pt>
                <c:pt idx="24">
                  <c:v>218.68512110726647</c:v>
                </c:pt>
                <c:pt idx="25">
                  <c:v>331.7185697808535</c:v>
                </c:pt>
                <c:pt idx="26">
                  <c:v>325.72087658592847</c:v>
                </c:pt>
                <c:pt idx="27">
                  <c:v>365.39792387543253</c:v>
                </c:pt>
                <c:pt idx="28">
                  <c:v>360.89965397923874</c:v>
                </c:pt>
                <c:pt idx="29">
                  <c:v>359.51557093425606</c:v>
                </c:pt>
                <c:pt idx="30">
                  <c:v>344.5213379469435</c:v>
                </c:pt>
                <c:pt idx="31">
                  <c:v>100</c:v>
                </c:pt>
                <c:pt idx="32">
                  <c:v>128.95040369088812</c:v>
                </c:pt>
                <c:pt idx="33">
                  <c:v>136.33217993079586</c:v>
                </c:pt>
                <c:pt idx="34">
                  <c:v>138.86966551326415</c:v>
                </c:pt>
                <c:pt idx="35">
                  <c:v>235.06343713956173</c:v>
                </c:pt>
                <c:pt idx="36">
                  <c:v>221.10726643598616</c:v>
                </c:pt>
                <c:pt idx="37">
                  <c:v>344.29065743944636</c:v>
                </c:pt>
                <c:pt idx="38">
                  <c:v>347.52018454440599</c:v>
                </c:pt>
                <c:pt idx="39">
                  <c:v>391.23414071510956</c:v>
                </c:pt>
                <c:pt idx="40">
                  <c:v>367.01268742791234</c:v>
                </c:pt>
                <c:pt idx="41">
                  <c:v>369.31949250288352</c:v>
                </c:pt>
                <c:pt idx="42">
                  <c:v>405.53633217993081</c:v>
                </c:pt>
                <c:pt idx="43">
                  <c:v>339.21568627450978</c:v>
                </c:pt>
                <c:pt idx="44">
                  <c:v>226.64359861591694</c:v>
                </c:pt>
                <c:pt idx="45">
                  <c:v>301.84544405997696</c:v>
                </c:pt>
                <c:pt idx="46">
                  <c:v>347.17416378316034</c:v>
                </c:pt>
                <c:pt idx="47">
                  <c:v>345.67474048442904</c:v>
                </c:pt>
                <c:pt idx="48">
                  <c:v>373.70242214532874</c:v>
                </c:pt>
                <c:pt idx="49">
                  <c:v>365.5132641291811</c:v>
                </c:pt>
                <c:pt idx="50">
                  <c:v>365.05190311418687</c:v>
                </c:pt>
                <c:pt idx="51">
                  <c:v>233.33333333333334</c:v>
                </c:pt>
                <c:pt idx="52">
                  <c:v>281.19953863898502</c:v>
                </c:pt>
                <c:pt idx="53">
                  <c:v>234.94809688581313</c:v>
                </c:pt>
                <c:pt idx="54">
                  <c:v>259.86159169550172</c:v>
                </c:pt>
                <c:pt idx="55">
                  <c:v>311.8800461361015</c:v>
                </c:pt>
                <c:pt idx="56">
                  <c:v>279.23875432525949</c:v>
                </c:pt>
                <c:pt idx="57">
                  <c:v>290.19607843137254</c:v>
                </c:pt>
                <c:pt idx="58">
                  <c:v>313.1487889273356</c:v>
                </c:pt>
                <c:pt idx="59">
                  <c:v>321.68396770472896</c:v>
                </c:pt>
                <c:pt idx="60">
                  <c:v>326.87427912341411</c:v>
                </c:pt>
                <c:pt idx="61">
                  <c:v>336.67820069204151</c:v>
                </c:pt>
                <c:pt idx="62">
                  <c:v>366.43598615916954</c:v>
                </c:pt>
                <c:pt idx="63">
                  <c:v>347.17416378316034</c:v>
                </c:pt>
                <c:pt idx="64">
                  <c:v>351.32641291810842</c:v>
                </c:pt>
                <c:pt idx="65">
                  <c:v>347.52018454440599</c:v>
                </c:pt>
                <c:pt idx="66">
                  <c:v>345.79008073817761</c:v>
                </c:pt>
                <c:pt idx="67">
                  <c:v>252.47981545559401</c:v>
                </c:pt>
                <c:pt idx="68">
                  <c:v>245.32871972318338</c:v>
                </c:pt>
                <c:pt idx="69">
                  <c:v>255.47866205305652</c:v>
                </c:pt>
                <c:pt idx="70">
                  <c:v>290.65743944636677</c:v>
                </c:pt>
                <c:pt idx="71">
                  <c:v>296.19377162629758</c:v>
                </c:pt>
                <c:pt idx="72">
                  <c:v>288.00461361014993</c:v>
                </c:pt>
                <c:pt idx="73">
                  <c:v>297.46251441753174</c:v>
                </c:pt>
                <c:pt idx="74">
                  <c:v>334.71741637831605</c:v>
                </c:pt>
                <c:pt idx="75">
                  <c:v>340.94579008073816</c:v>
                </c:pt>
                <c:pt idx="76">
                  <c:v>335.64013840830449</c:v>
                </c:pt>
                <c:pt idx="77">
                  <c:v>323.52941176470591</c:v>
                </c:pt>
                <c:pt idx="78">
                  <c:v>294.23298731257211</c:v>
                </c:pt>
                <c:pt idx="79">
                  <c:v>197.57785467128028</c:v>
                </c:pt>
                <c:pt idx="80">
                  <c:v>303.92156862745094</c:v>
                </c:pt>
                <c:pt idx="81">
                  <c:v>342.90657439446363</c:v>
                </c:pt>
                <c:pt idx="82">
                  <c:v>403.11418685121112</c:v>
                </c:pt>
                <c:pt idx="83">
                  <c:v>416.4936562860438</c:v>
                </c:pt>
                <c:pt idx="84">
                  <c:v>384.65974625144173</c:v>
                </c:pt>
                <c:pt idx="85">
                  <c:v>462.51441753171855</c:v>
                </c:pt>
                <c:pt idx="86">
                  <c:v>529.98846597462511</c:v>
                </c:pt>
                <c:pt idx="87">
                  <c:v>591.11880046136105</c:v>
                </c:pt>
                <c:pt idx="88">
                  <c:v>625.02883506343721</c:v>
                </c:pt>
                <c:pt idx="89">
                  <c:v>584.54440599769316</c:v>
                </c:pt>
                <c:pt idx="90">
                  <c:v>624.22145328719716</c:v>
                </c:pt>
              </c:numCache>
            </c:numRef>
          </c:val>
        </c:ser>
        <c:marker val="1"/>
        <c:axId val="133220992"/>
        <c:axId val="133222784"/>
      </c:lineChart>
      <c:catAx>
        <c:axId val="133220992"/>
        <c:scaling>
          <c:orientation val="minMax"/>
        </c:scaling>
        <c:axPos val="b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22784"/>
        <c:crosses val="autoZero"/>
        <c:auto val="1"/>
        <c:lblAlgn val="ctr"/>
        <c:lblOffset val="100"/>
        <c:tickLblSkip val="3"/>
      </c:catAx>
      <c:valAx>
        <c:axId val="133222784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20992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'Alvará de Construção'!$C$1</c:f>
              <c:strCache>
                <c:ptCount val="1"/>
                <c:pt idx="0">
                  <c:v>Total de Requerimentos 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'Alvará de Construção'!$A$16:$A$94</c:f>
              <c:strCache>
                <c:ptCount val="79"/>
                <c:pt idx="0">
                  <c:v>2009/03</c:v>
                </c:pt>
                <c:pt idx="1">
                  <c:v>2009/04</c:v>
                </c:pt>
                <c:pt idx="2">
                  <c:v>2009/05</c:v>
                </c:pt>
                <c:pt idx="3">
                  <c:v>2009/06</c:v>
                </c:pt>
                <c:pt idx="4">
                  <c:v>2009/07</c:v>
                </c:pt>
                <c:pt idx="5">
                  <c:v>2009/08</c:v>
                </c:pt>
                <c:pt idx="6">
                  <c:v>2009/09</c:v>
                </c:pt>
                <c:pt idx="7">
                  <c:v>2009/10</c:v>
                </c:pt>
                <c:pt idx="8">
                  <c:v>2009/11</c:v>
                </c:pt>
                <c:pt idx="9">
                  <c:v>2009/12</c:v>
                </c:pt>
                <c:pt idx="10">
                  <c:v>2010/01</c:v>
                </c:pt>
                <c:pt idx="11">
                  <c:v>2010/02</c:v>
                </c:pt>
                <c:pt idx="12">
                  <c:v>2010/03</c:v>
                </c:pt>
                <c:pt idx="13">
                  <c:v>2010/04</c:v>
                </c:pt>
                <c:pt idx="14">
                  <c:v>2010/05</c:v>
                </c:pt>
                <c:pt idx="15">
                  <c:v>2010/06</c:v>
                </c:pt>
                <c:pt idx="16">
                  <c:v>2010/07</c:v>
                </c:pt>
                <c:pt idx="17">
                  <c:v>2010/08</c:v>
                </c:pt>
                <c:pt idx="18">
                  <c:v>2010/09</c:v>
                </c:pt>
                <c:pt idx="19">
                  <c:v>2010/10</c:v>
                </c:pt>
                <c:pt idx="20">
                  <c:v>2010/11</c:v>
                </c:pt>
                <c:pt idx="21">
                  <c:v>2010/12</c:v>
                </c:pt>
                <c:pt idx="22">
                  <c:v>2011/01</c:v>
                </c:pt>
                <c:pt idx="23">
                  <c:v>2011/02</c:v>
                </c:pt>
                <c:pt idx="24">
                  <c:v>2011/03</c:v>
                </c:pt>
                <c:pt idx="25">
                  <c:v>2011/04</c:v>
                </c:pt>
                <c:pt idx="26">
                  <c:v>2011/05</c:v>
                </c:pt>
                <c:pt idx="27">
                  <c:v>2011/06</c:v>
                </c:pt>
                <c:pt idx="28">
                  <c:v>2011/07</c:v>
                </c:pt>
                <c:pt idx="29">
                  <c:v>2011/08</c:v>
                </c:pt>
                <c:pt idx="30">
                  <c:v>2011/09</c:v>
                </c:pt>
                <c:pt idx="31">
                  <c:v>2011/10</c:v>
                </c:pt>
                <c:pt idx="32">
                  <c:v>2011/11</c:v>
                </c:pt>
                <c:pt idx="33">
                  <c:v>2011/12</c:v>
                </c:pt>
                <c:pt idx="34">
                  <c:v>2012/01</c:v>
                </c:pt>
                <c:pt idx="35">
                  <c:v>2012/02</c:v>
                </c:pt>
                <c:pt idx="36">
                  <c:v>2012/03</c:v>
                </c:pt>
                <c:pt idx="37">
                  <c:v>2012/04</c:v>
                </c:pt>
                <c:pt idx="38">
                  <c:v>2012/05</c:v>
                </c:pt>
                <c:pt idx="39">
                  <c:v>2012/06</c:v>
                </c:pt>
                <c:pt idx="40">
                  <c:v>2012/07</c:v>
                </c:pt>
                <c:pt idx="41">
                  <c:v>2012/08</c:v>
                </c:pt>
                <c:pt idx="42">
                  <c:v>2012/09</c:v>
                </c:pt>
                <c:pt idx="43">
                  <c:v>2012/10</c:v>
                </c:pt>
                <c:pt idx="44">
                  <c:v>2012/11</c:v>
                </c:pt>
                <c:pt idx="45">
                  <c:v>2012/12</c:v>
                </c:pt>
                <c:pt idx="46">
                  <c:v>2013/01</c:v>
                </c:pt>
                <c:pt idx="47">
                  <c:v>2013/02</c:v>
                </c:pt>
                <c:pt idx="48">
                  <c:v>2013/03</c:v>
                </c:pt>
                <c:pt idx="49">
                  <c:v>2013/04</c:v>
                </c:pt>
                <c:pt idx="50">
                  <c:v>2013/05</c:v>
                </c:pt>
                <c:pt idx="51">
                  <c:v>2013/06</c:v>
                </c:pt>
                <c:pt idx="52">
                  <c:v>2013/07</c:v>
                </c:pt>
                <c:pt idx="53">
                  <c:v>2013/08</c:v>
                </c:pt>
                <c:pt idx="54">
                  <c:v>2013/09</c:v>
                </c:pt>
                <c:pt idx="55">
                  <c:v>2013/10</c:v>
                </c:pt>
                <c:pt idx="56">
                  <c:v>2013/11</c:v>
                </c:pt>
                <c:pt idx="57">
                  <c:v>2013/12</c:v>
                </c:pt>
                <c:pt idx="58">
                  <c:v>2014/01</c:v>
                </c:pt>
                <c:pt idx="59">
                  <c:v>2014/02</c:v>
                </c:pt>
                <c:pt idx="60">
                  <c:v>2014/03</c:v>
                </c:pt>
                <c:pt idx="61">
                  <c:v>2014/04</c:v>
                </c:pt>
                <c:pt idx="62">
                  <c:v>2014/05</c:v>
                </c:pt>
                <c:pt idx="63">
                  <c:v>2014/06</c:v>
                </c:pt>
                <c:pt idx="64">
                  <c:v>2014/07</c:v>
                </c:pt>
                <c:pt idx="65">
                  <c:v>2014/08</c:v>
                </c:pt>
                <c:pt idx="66">
                  <c:v>2014/09</c:v>
                </c:pt>
                <c:pt idx="67">
                  <c:v>2014/10</c:v>
                </c:pt>
                <c:pt idx="68">
                  <c:v>2014/11</c:v>
                </c:pt>
                <c:pt idx="69">
                  <c:v>2014/12</c:v>
                </c:pt>
                <c:pt idx="70">
                  <c:v>2015/01</c:v>
                </c:pt>
                <c:pt idx="71">
                  <c:v>2015/02</c:v>
                </c:pt>
                <c:pt idx="72">
                  <c:v>2015/03</c:v>
                </c:pt>
                <c:pt idx="73">
                  <c:v>2015/04</c:v>
                </c:pt>
                <c:pt idx="74">
                  <c:v>2015/05</c:v>
                </c:pt>
                <c:pt idx="75">
                  <c:v>2015/06</c:v>
                </c:pt>
                <c:pt idx="76">
                  <c:v>2015/07</c:v>
                </c:pt>
                <c:pt idx="77">
                  <c:v>2015/08</c:v>
                </c:pt>
                <c:pt idx="78">
                  <c:v>2015/09</c:v>
                </c:pt>
              </c:strCache>
            </c:strRef>
          </c:cat>
          <c:val>
            <c:numRef>
              <c:f>'Alvará de Construção'!$C$16:$C$94</c:f>
              <c:numCache>
                <c:formatCode>_-* #,##0.00_-;\-* #,##0.00_-;_-* "-"??_-;_-@_-</c:formatCode>
                <c:ptCount val="79"/>
                <c:pt idx="0">
                  <c:v>31.782945736434108</c:v>
                </c:pt>
                <c:pt idx="1">
                  <c:v>35.65891472868217</c:v>
                </c:pt>
                <c:pt idx="2">
                  <c:v>51.162790697674424</c:v>
                </c:pt>
                <c:pt idx="3">
                  <c:v>73.643410852713174</c:v>
                </c:pt>
                <c:pt idx="4">
                  <c:v>85.271317829457359</c:v>
                </c:pt>
                <c:pt idx="5">
                  <c:v>151.93798449612405</c:v>
                </c:pt>
                <c:pt idx="6">
                  <c:v>92.248062015503876</c:v>
                </c:pt>
                <c:pt idx="7">
                  <c:v>93.023255813953483</c:v>
                </c:pt>
                <c:pt idx="8">
                  <c:v>82.945736434108525</c:v>
                </c:pt>
                <c:pt idx="9">
                  <c:v>54.263565891472865</c:v>
                </c:pt>
                <c:pt idx="10">
                  <c:v>38.759689922480625</c:v>
                </c:pt>
                <c:pt idx="11">
                  <c:v>71.31782945736434</c:v>
                </c:pt>
                <c:pt idx="12">
                  <c:v>78.294573643410843</c:v>
                </c:pt>
                <c:pt idx="13">
                  <c:v>226.35658914728683</c:v>
                </c:pt>
                <c:pt idx="14">
                  <c:v>300</c:v>
                </c:pt>
                <c:pt idx="15">
                  <c:v>62.790697674418603</c:v>
                </c:pt>
                <c:pt idx="16">
                  <c:v>82.170542635658919</c:v>
                </c:pt>
                <c:pt idx="17">
                  <c:v>128.68217054263567</c:v>
                </c:pt>
                <c:pt idx="18">
                  <c:v>93.798449612403104</c:v>
                </c:pt>
                <c:pt idx="19">
                  <c:v>90.697674418604649</c:v>
                </c:pt>
                <c:pt idx="20">
                  <c:v>82.945736434108525</c:v>
                </c:pt>
                <c:pt idx="21">
                  <c:v>54.263565891472865</c:v>
                </c:pt>
                <c:pt idx="22">
                  <c:v>100</c:v>
                </c:pt>
                <c:pt idx="23">
                  <c:v>362.01550387596899</c:v>
                </c:pt>
                <c:pt idx="24">
                  <c:v>61.240310077519375</c:v>
                </c:pt>
                <c:pt idx="25">
                  <c:v>78.294573643410843</c:v>
                </c:pt>
                <c:pt idx="26">
                  <c:v>72.868217054263567</c:v>
                </c:pt>
                <c:pt idx="27">
                  <c:v>67.441860465116278</c:v>
                </c:pt>
                <c:pt idx="28">
                  <c:v>54.263565891472865</c:v>
                </c:pt>
                <c:pt idx="29">
                  <c:v>127.13178294573643</c:v>
                </c:pt>
                <c:pt idx="30">
                  <c:v>65.891472868217051</c:v>
                </c:pt>
                <c:pt idx="31">
                  <c:v>328.68217054263567</c:v>
                </c:pt>
                <c:pt idx="32">
                  <c:v>211.62790697674421</c:v>
                </c:pt>
                <c:pt idx="33">
                  <c:v>694.5736434108527</c:v>
                </c:pt>
                <c:pt idx="34">
                  <c:v>120.93023255813952</c:v>
                </c:pt>
                <c:pt idx="35">
                  <c:v>117.05426356589147</c:v>
                </c:pt>
                <c:pt idx="36">
                  <c:v>147.28682170542635</c:v>
                </c:pt>
                <c:pt idx="37">
                  <c:v>45.736434108527128</c:v>
                </c:pt>
                <c:pt idx="38">
                  <c:v>213.1782945736434</c:v>
                </c:pt>
                <c:pt idx="39">
                  <c:v>103.87596899224806</c:v>
                </c:pt>
                <c:pt idx="40">
                  <c:v>74.418604651162795</c:v>
                </c:pt>
                <c:pt idx="41">
                  <c:v>202.32558139534885</c:v>
                </c:pt>
                <c:pt idx="42">
                  <c:v>124.8062015503876</c:v>
                </c:pt>
                <c:pt idx="43">
                  <c:v>268.2170542635659</c:v>
                </c:pt>
                <c:pt idx="44">
                  <c:v>161.24031007751938</c:v>
                </c:pt>
                <c:pt idx="45">
                  <c:v>68.217054263565885</c:v>
                </c:pt>
                <c:pt idx="46">
                  <c:v>86.821705426356587</c:v>
                </c:pt>
                <c:pt idx="47">
                  <c:v>323.25581395348837</c:v>
                </c:pt>
                <c:pt idx="48">
                  <c:v>75.968992248062023</c:v>
                </c:pt>
                <c:pt idx="49">
                  <c:v>243.41085271317829</c:v>
                </c:pt>
                <c:pt idx="50">
                  <c:v>140.31007751937986</c:v>
                </c:pt>
                <c:pt idx="51">
                  <c:v>341.86046511627904</c:v>
                </c:pt>
                <c:pt idx="52">
                  <c:v>655.03875968992247</c:v>
                </c:pt>
                <c:pt idx="53">
                  <c:v>171.31782945736433</c:v>
                </c:pt>
                <c:pt idx="54">
                  <c:v>341.86046511627904</c:v>
                </c:pt>
                <c:pt idx="55">
                  <c:v>99.224806201550393</c:v>
                </c:pt>
                <c:pt idx="56">
                  <c:v>160.46511627906978</c:v>
                </c:pt>
                <c:pt idx="57">
                  <c:v>924.80620155038764</c:v>
                </c:pt>
                <c:pt idx="58">
                  <c:v>79.84496124031007</c:v>
                </c:pt>
                <c:pt idx="59">
                  <c:v>143.41085271317831</c:v>
                </c:pt>
                <c:pt idx="60">
                  <c:v>366.66666666666663</c:v>
                </c:pt>
                <c:pt idx="61">
                  <c:v>98.449612403100772</c:v>
                </c:pt>
                <c:pt idx="62">
                  <c:v>97.674418604651152</c:v>
                </c:pt>
                <c:pt idx="63">
                  <c:v>73.643410852713174</c:v>
                </c:pt>
                <c:pt idx="64">
                  <c:v>41.860465116279073</c:v>
                </c:pt>
                <c:pt idx="65">
                  <c:v>133.33333333333331</c:v>
                </c:pt>
                <c:pt idx="66">
                  <c:v>126.35658914728683</c:v>
                </c:pt>
                <c:pt idx="67">
                  <c:v>153.48837209302326</c:v>
                </c:pt>
                <c:pt idx="68">
                  <c:v>79.069767441860463</c:v>
                </c:pt>
                <c:pt idx="69">
                  <c:v>83.720930232558146</c:v>
                </c:pt>
                <c:pt idx="70">
                  <c:v>99.224806201550393</c:v>
                </c:pt>
                <c:pt idx="71">
                  <c:v>118.6046511627907</c:v>
                </c:pt>
                <c:pt idx="72">
                  <c:v>125.58139534883721</c:v>
                </c:pt>
                <c:pt idx="73">
                  <c:v>227.90697674418604</c:v>
                </c:pt>
                <c:pt idx="74">
                  <c:v>85.271317829457359</c:v>
                </c:pt>
                <c:pt idx="75">
                  <c:v>337.2093023255814</c:v>
                </c:pt>
                <c:pt idx="76">
                  <c:v>278.29457364341084</c:v>
                </c:pt>
                <c:pt idx="77">
                  <c:v>65.891472868217051</c:v>
                </c:pt>
                <c:pt idx="78">
                  <c:v>97.674418604651152</c:v>
                </c:pt>
              </c:numCache>
            </c:numRef>
          </c:val>
        </c:ser>
        <c:marker val="1"/>
        <c:axId val="133255552"/>
        <c:axId val="133257088"/>
      </c:lineChart>
      <c:catAx>
        <c:axId val="133255552"/>
        <c:scaling>
          <c:orientation val="minMax"/>
        </c:scaling>
        <c:axPos val="b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57088"/>
        <c:crosses val="autoZero"/>
        <c:auto val="1"/>
        <c:lblAlgn val="ctr"/>
        <c:lblOffset val="100"/>
        <c:tickLblSkip val="3"/>
      </c:catAx>
      <c:valAx>
        <c:axId val="133257088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55552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'Alvará de Construção'!$E$1</c:f>
              <c:strCache>
                <c:ptCount val="1"/>
                <c:pt idx="0">
                  <c:v>Área Total de Construção 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'Alvará de Construção'!$A$16:$A$94</c:f>
              <c:strCache>
                <c:ptCount val="79"/>
                <c:pt idx="0">
                  <c:v>2009/03</c:v>
                </c:pt>
                <c:pt idx="1">
                  <c:v>2009/04</c:v>
                </c:pt>
                <c:pt idx="2">
                  <c:v>2009/05</c:v>
                </c:pt>
                <c:pt idx="3">
                  <c:v>2009/06</c:v>
                </c:pt>
                <c:pt idx="4">
                  <c:v>2009/07</c:v>
                </c:pt>
                <c:pt idx="5">
                  <c:v>2009/08</c:v>
                </c:pt>
                <c:pt idx="6">
                  <c:v>2009/09</c:v>
                </c:pt>
                <c:pt idx="7">
                  <c:v>2009/10</c:v>
                </c:pt>
                <c:pt idx="8">
                  <c:v>2009/11</c:v>
                </c:pt>
                <c:pt idx="9">
                  <c:v>2009/12</c:v>
                </c:pt>
                <c:pt idx="10">
                  <c:v>2010/01</c:v>
                </c:pt>
                <c:pt idx="11">
                  <c:v>2010/02</c:v>
                </c:pt>
                <c:pt idx="12">
                  <c:v>2010/03</c:v>
                </c:pt>
                <c:pt idx="13">
                  <c:v>2010/04</c:v>
                </c:pt>
                <c:pt idx="14">
                  <c:v>2010/05</c:v>
                </c:pt>
                <c:pt idx="15">
                  <c:v>2010/06</c:v>
                </c:pt>
                <c:pt idx="16">
                  <c:v>2010/07</c:v>
                </c:pt>
                <c:pt idx="17">
                  <c:v>2010/08</c:v>
                </c:pt>
                <c:pt idx="18">
                  <c:v>2010/09</c:v>
                </c:pt>
                <c:pt idx="19">
                  <c:v>2010/10</c:v>
                </c:pt>
                <c:pt idx="20">
                  <c:v>2010/11</c:v>
                </c:pt>
                <c:pt idx="21">
                  <c:v>2010/12</c:v>
                </c:pt>
                <c:pt idx="22">
                  <c:v>2011/01</c:v>
                </c:pt>
                <c:pt idx="23">
                  <c:v>2011/02</c:v>
                </c:pt>
                <c:pt idx="24">
                  <c:v>2011/03</c:v>
                </c:pt>
                <c:pt idx="25">
                  <c:v>2011/04</c:v>
                </c:pt>
                <c:pt idx="26">
                  <c:v>2011/05</c:v>
                </c:pt>
                <c:pt idx="27">
                  <c:v>2011/06</c:v>
                </c:pt>
                <c:pt idx="28">
                  <c:v>2011/07</c:v>
                </c:pt>
                <c:pt idx="29">
                  <c:v>2011/08</c:v>
                </c:pt>
                <c:pt idx="30">
                  <c:v>2011/09</c:v>
                </c:pt>
                <c:pt idx="31">
                  <c:v>2011/10</c:v>
                </c:pt>
                <c:pt idx="32">
                  <c:v>2011/11</c:v>
                </c:pt>
                <c:pt idx="33">
                  <c:v>2011/12</c:v>
                </c:pt>
                <c:pt idx="34">
                  <c:v>2012/01</c:v>
                </c:pt>
                <c:pt idx="35">
                  <c:v>2012/02</c:v>
                </c:pt>
                <c:pt idx="36">
                  <c:v>2012/03</c:v>
                </c:pt>
                <c:pt idx="37">
                  <c:v>2012/04</c:v>
                </c:pt>
                <c:pt idx="38">
                  <c:v>2012/05</c:v>
                </c:pt>
                <c:pt idx="39">
                  <c:v>2012/06</c:v>
                </c:pt>
                <c:pt idx="40">
                  <c:v>2012/07</c:v>
                </c:pt>
                <c:pt idx="41">
                  <c:v>2012/08</c:v>
                </c:pt>
                <c:pt idx="42">
                  <c:v>2012/09</c:v>
                </c:pt>
                <c:pt idx="43">
                  <c:v>2012/10</c:v>
                </c:pt>
                <c:pt idx="44">
                  <c:v>2012/11</c:v>
                </c:pt>
                <c:pt idx="45">
                  <c:v>2012/12</c:v>
                </c:pt>
                <c:pt idx="46">
                  <c:v>2013/01</c:v>
                </c:pt>
                <c:pt idx="47">
                  <c:v>2013/02</c:v>
                </c:pt>
                <c:pt idx="48">
                  <c:v>2013/03</c:v>
                </c:pt>
                <c:pt idx="49">
                  <c:v>2013/04</c:v>
                </c:pt>
                <c:pt idx="50">
                  <c:v>2013/05</c:v>
                </c:pt>
                <c:pt idx="51">
                  <c:v>2013/06</c:v>
                </c:pt>
                <c:pt idx="52">
                  <c:v>2013/07</c:v>
                </c:pt>
                <c:pt idx="53">
                  <c:v>2013/08</c:v>
                </c:pt>
                <c:pt idx="54">
                  <c:v>2013/09</c:v>
                </c:pt>
                <c:pt idx="55">
                  <c:v>2013/10</c:v>
                </c:pt>
                <c:pt idx="56">
                  <c:v>2013/11</c:v>
                </c:pt>
                <c:pt idx="57">
                  <c:v>2013/12</c:v>
                </c:pt>
                <c:pt idx="58">
                  <c:v>2014/01</c:v>
                </c:pt>
                <c:pt idx="59">
                  <c:v>2014/02</c:v>
                </c:pt>
                <c:pt idx="60">
                  <c:v>2014/03</c:v>
                </c:pt>
                <c:pt idx="61">
                  <c:v>2014/04</c:v>
                </c:pt>
                <c:pt idx="62">
                  <c:v>2014/05</c:v>
                </c:pt>
                <c:pt idx="63">
                  <c:v>2014/06</c:v>
                </c:pt>
                <c:pt idx="64">
                  <c:v>2014/07</c:v>
                </c:pt>
                <c:pt idx="65">
                  <c:v>2014/08</c:v>
                </c:pt>
                <c:pt idx="66">
                  <c:v>2014/09</c:v>
                </c:pt>
                <c:pt idx="67">
                  <c:v>2014/10</c:v>
                </c:pt>
                <c:pt idx="68">
                  <c:v>2014/11</c:v>
                </c:pt>
                <c:pt idx="69">
                  <c:v>2014/12</c:v>
                </c:pt>
                <c:pt idx="70">
                  <c:v>2015/01</c:v>
                </c:pt>
                <c:pt idx="71">
                  <c:v>2015/02</c:v>
                </c:pt>
                <c:pt idx="72">
                  <c:v>2015/03</c:v>
                </c:pt>
                <c:pt idx="73">
                  <c:v>2015/04</c:v>
                </c:pt>
                <c:pt idx="74">
                  <c:v>2015/05</c:v>
                </c:pt>
                <c:pt idx="75">
                  <c:v>2015/06</c:v>
                </c:pt>
                <c:pt idx="76">
                  <c:v>2015/07</c:v>
                </c:pt>
                <c:pt idx="77">
                  <c:v>2015/08</c:v>
                </c:pt>
                <c:pt idx="78">
                  <c:v>2015/09</c:v>
                </c:pt>
              </c:strCache>
            </c:strRef>
          </c:cat>
          <c:val>
            <c:numRef>
              <c:f>'Alvará de Construção'!$E$16:$E$94</c:f>
              <c:numCache>
                <c:formatCode>_-* #,##0.00_-;\-* #,##0.00_-;_-* "-"??_-;_-@_-</c:formatCode>
                <c:ptCount val="79"/>
                <c:pt idx="0">
                  <c:v>45.557152441103646</c:v>
                </c:pt>
                <c:pt idx="1">
                  <c:v>30.02235948642678</c:v>
                </c:pt>
                <c:pt idx="2">
                  <c:v>246.65492631469701</c:v>
                </c:pt>
                <c:pt idx="3">
                  <c:v>279.04819752702042</c:v>
                </c:pt>
                <c:pt idx="4">
                  <c:v>85.637852303221678</c:v>
                </c:pt>
                <c:pt idx="5">
                  <c:v>148.67464677015226</c:v>
                </c:pt>
                <c:pt idx="6">
                  <c:v>81.781327373274621</c:v>
                </c:pt>
                <c:pt idx="7">
                  <c:v>95.062612121751243</c:v>
                </c:pt>
                <c:pt idx="8">
                  <c:v>113.43589230381473</c:v>
                </c:pt>
                <c:pt idx="9">
                  <c:v>209.56824786134712</c:v>
                </c:pt>
                <c:pt idx="10">
                  <c:v>65.712149179379978</c:v>
                </c:pt>
                <c:pt idx="11">
                  <c:v>52.594552921466587</c:v>
                </c:pt>
                <c:pt idx="12">
                  <c:v>218.79920384290349</c:v>
                </c:pt>
                <c:pt idx="13">
                  <c:v>4884.8190391999879</c:v>
                </c:pt>
                <c:pt idx="14">
                  <c:v>123.73149527791369</c:v>
                </c:pt>
                <c:pt idx="15">
                  <c:v>42.986182152441103</c:v>
                </c:pt>
                <c:pt idx="16">
                  <c:v>66.359212145472881</c:v>
                </c:pt>
                <c:pt idx="17">
                  <c:v>190.10108563507242</c:v>
                </c:pt>
                <c:pt idx="18">
                  <c:v>69.376723524440692</c:v>
                </c:pt>
                <c:pt idx="19">
                  <c:v>62.667024344319408</c:v>
                </c:pt>
                <c:pt idx="20">
                  <c:v>66.756734718083294</c:v>
                </c:pt>
                <c:pt idx="21">
                  <c:v>67.586111358211383</c:v>
                </c:pt>
                <c:pt idx="22">
                  <c:v>100</c:v>
                </c:pt>
                <c:pt idx="23">
                  <c:v>178.84925091550653</c:v>
                </c:pt>
                <c:pt idx="24">
                  <c:v>59.015654420376876</c:v>
                </c:pt>
                <c:pt idx="25">
                  <c:v>85.264885320760868</c:v>
                </c:pt>
                <c:pt idx="26">
                  <c:v>68.557122789070263</c:v>
                </c:pt>
                <c:pt idx="27">
                  <c:v>60.586192901303207</c:v>
                </c:pt>
                <c:pt idx="28">
                  <c:v>63.815901644205255</c:v>
                </c:pt>
                <c:pt idx="29">
                  <c:v>340.05382770686003</c:v>
                </c:pt>
                <c:pt idx="30">
                  <c:v>81.265196667111454</c:v>
                </c:pt>
                <c:pt idx="31">
                  <c:v>172.91453542676689</c:v>
                </c:pt>
                <c:pt idx="32">
                  <c:v>86.411538718142594</c:v>
                </c:pt>
                <c:pt idx="33">
                  <c:v>233.39643656688756</c:v>
                </c:pt>
                <c:pt idx="34">
                  <c:v>128.13579519340539</c:v>
                </c:pt>
                <c:pt idx="35">
                  <c:v>142.65051186822637</c:v>
                </c:pt>
                <c:pt idx="36">
                  <c:v>85.874327269492497</c:v>
                </c:pt>
                <c:pt idx="37">
                  <c:v>55.081709884505322</c:v>
                </c:pt>
                <c:pt idx="38">
                  <c:v>196.20171351687944</c:v>
                </c:pt>
                <c:pt idx="39">
                  <c:v>93.003139409034972</c:v>
                </c:pt>
                <c:pt idx="40">
                  <c:v>45.33355757683583</c:v>
                </c:pt>
                <c:pt idx="41">
                  <c:v>114.39888841939836</c:v>
                </c:pt>
                <c:pt idx="42">
                  <c:v>91.741862370087034</c:v>
                </c:pt>
                <c:pt idx="43">
                  <c:v>186.15921844652999</c:v>
                </c:pt>
                <c:pt idx="44">
                  <c:v>128.31838685525361</c:v>
                </c:pt>
                <c:pt idx="45">
                  <c:v>110.55283436374148</c:v>
                </c:pt>
                <c:pt idx="46">
                  <c:v>101.57290137733695</c:v>
                </c:pt>
                <c:pt idx="47">
                  <c:v>191.03285445299409</c:v>
                </c:pt>
                <c:pt idx="48">
                  <c:v>149.21394312739997</c:v>
                </c:pt>
                <c:pt idx="49">
                  <c:v>174.0923234592062</c:v>
                </c:pt>
                <c:pt idx="50">
                  <c:v>339.44332013817848</c:v>
                </c:pt>
                <c:pt idx="51">
                  <c:v>304.24631017509529</c:v>
                </c:pt>
                <c:pt idx="52">
                  <c:v>367.93549570786814</c:v>
                </c:pt>
                <c:pt idx="53">
                  <c:v>108.33676184969386</c:v>
                </c:pt>
                <c:pt idx="54">
                  <c:v>356.65345297928803</c:v>
                </c:pt>
                <c:pt idx="55">
                  <c:v>94.283690269685238</c:v>
                </c:pt>
                <c:pt idx="56">
                  <c:v>87.839562113596941</c:v>
                </c:pt>
                <c:pt idx="57">
                  <c:v>344.4394097762754</c:v>
                </c:pt>
                <c:pt idx="58">
                  <c:v>196.04668897982179</c:v>
                </c:pt>
                <c:pt idx="59">
                  <c:v>181.19834059808147</c:v>
                </c:pt>
                <c:pt idx="60">
                  <c:v>237.35234213998723</c:v>
                </c:pt>
                <c:pt idx="61">
                  <c:v>70.697026642352</c:v>
                </c:pt>
                <c:pt idx="62">
                  <c:v>131.47558711026107</c:v>
                </c:pt>
                <c:pt idx="63">
                  <c:v>163.47402296549984</c:v>
                </c:pt>
                <c:pt idx="64">
                  <c:v>45.157405965989113</c:v>
                </c:pt>
                <c:pt idx="65">
                  <c:v>119.85300931073849</c:v>
                </c:pt>
                <c:pt idx="66">
                  <c:v>228.75895120757903</c:v>
                </c:pt>
                <c:pt idx="67">
                  <c:v>188.48959028302866</c:v>
                </c:pt>
                <c:pt idx="68">
                  <c:v>205.05530104226898</c:v>
                </c:pt>
                <c:pt idx="69">
                  <c:v>124.69592766386455</c:v>
                </c:pt>
                <c:pt idx="70">
                  <c:v>65.634451585642481</c:v>
                </c:pt>
                <c:pt idx="71">
                  <c:v>70.803403312132133</c:v>
                </c:pt>
                <c:pt idx="72">
                  <c:v>98.900280211715526</c:v>
                </c:pt>
                <c:pt idx="73">
                  <c:v>177.08055345520319</c:v>
                </c:pt>
                <c:pt idx="74">
                  <c:v>65.029133122803898</c:v>
                </c:pt>
                <c:pt idx="75">
                  <c:v>173.92029533425256</c:v>
                </c:pt>
                <c:pt idx="76">
                  <c:v>135.65077873652686</c:v>
                </c:pt>
                <c:pt idx="77">
                  <c:v>199.51375298373588</c:v>
                </c:pt>
                <c:pt idx="78">
                  <c:v>131.26538199232013</c:v>
                </c:pt>
              </c:numCache>
            </c:numRef>
          </c:val>
        </c:ser>
        <c:marker val="1"/>
        <c:axId val="133272704"/>
        <c:axId val="133274240"/>
      </c:lineChart>
      <c:catAx>
        <c:axId val="133272704"/>
        <c:scaling>
          <c:orientation val="minMax"/>
        </c:scaling>
        <c:axPos val="b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74240"/>
        <c:crosses val="autoZero"/>
        <c:auto val="1"/>
        <c:lblAlgn val="ctr"/>
        <c:lblOffset val="100"/>
        <c:tickLblSkip val="3"/>
      </c:catAx>
      <c:valAx>
        <c:axId val="13327424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272704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'Alvará de Habite-se'!$C$1</c:f>
              <c:strCache>
                <c:ptCount val="1"/>
                <c:pt idx="0">
                  <c:v>Total de Requerimentos - Habitação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'Alvará de Habite-se'!$A$16:$A$94</c:f>
              <c:strCache>
                <c:ptCount val="79"/>
                <c:pt idx="0">
                  <c:v>2009/03</c:v>
                </c:pt>
                <c:pt idx="1">
                  <c:v>2009/04</c:v>
                </c:pt>
                <c:pt idx="2">
                  <c:v>2009/05</c:v>
                </c:pt>
                <c:pt idx="3">
                  <c:v>2009/06</c:v>
                </c:pt>
                <c:pt idx="4">
                  <c:v>2009/07</c:v>
                </c:pt>
                <c:pt idx="5">
                  <c:v>2009/08</c:v>
                </c:pt>
                <c:pt idx="6">
                  <c:v>2009/09</c:v>
                </c:pt>
                <c:pt idx="7">
                  <c:v>2009/10</c:v>
                </c:pt>
                <c:pt idx="8">
                  <c:v>2009/11</c:v>
                </c:pt>
                <c:pt idx="9">
                  <c:v>2009/12</c:v>
                </c:pt>
                <c:pt idx="10">
                  <c:v>2010/01</c:v>
                </c:pt>
                <c:pt idx="11">
                  <c:v>2010/02</c:v>
                </c:pt>
                <c:pt idx="12">
                  <c:v>2010/03</c:v>
                </c:pt>
                <c:pt idx="13">
                  <c:v>2010/04</c:v>
                </c:pt>
                <c:pt idx="14">
                  <c:v>2010/05</c:v>
                </c:pt>
                <c:pt idx="15">
                  <c:v>2010/06</c:v>
                </c:pt>
                <c:pt idx="16">
                  <c:v>2010/07</c:v>
                </c:pt>
                <c:pt idx="17">
                  <c:v>2010/08</c:v>
                </c:pt>
                <c:pt idx="18">
                  <c:v>2010/09</c:v>
                </c:pt>
                <c:pt idx="19">
                  <c:v>2010/10</c:v>
                </c:pt>
                <c:pt idx="20">
                  <c:v>2010/11</c:v>
                </c:pt>
                <c:pt idx="21">
                  <c:v>2010/12</c:v>
                </c:pt>
                <c:pt idx="22">
                  <c:v>2011/01</c:v>
                </c:pt>
                <c:pt idx="23">
                  <c:v>2011/02</c:v>
                </c:pt>
                <c:pt idx="24">
                  <c:v>2011/03</c:v>
                </c:pt>
                <c:pt idx="25">
                  <c:v>2011/04</c:v>
                </c:pt>
                <c:pt idx="26">
                  <c:v>2011/05</c:v>
                </c:pt>
                <c:pt idx="27">
                  <c:v>2011/06</c:v>
                </c:pt>
                <c:pt idx="28">
                  <c:v>2011/07</c:v>
                </c:pt>
                <c:pt idx="29">
                  <c:v>2011/08</c:v>
                </c:pt>
                <c:pt idx="30">
                  <c:v>2011/09</c:v>
                </c:pt>
                <c:pt idx="31">
                  <c:v>2011/10</c:v>
                </c:pt>
                <c:pt idx="32">
                  <c:v>2011/11</c:v>
                </c:pt>
                <c:pt idx="33">
                  <c:v>2011/12</c:v>
                </c:pt>
                <c:pt idx="34">
                  <c:v>2012/01</c:v>
                </c:pt>
                <c:pt idx="35">
                  <c:v>2012/02</c:v>
                </c:pt>
                <c:pt idx="36">
                  <c:v>2012/03</c:v>
                </c:pt>
                <c:pt idx="37">
                  <c:v>2012/04</c:v>
                </c:pt>
                <c:pt idx="38">
                  <c:v>2012/05</c:v>
                </c:pt>
                <c:pt idx="39">
                  <c:v>2012/06</c:v>
                </c:pt>
                <c:pt idx="40">
                  <c:v>2012/07</c:v>
                </c:pt>
                <c:pt idx="41">
                  <c:v>2012/08</c:v>
                </c:pt>
                <c:pt idx="42">
                  <c:v>2012/09</c:v>
                </c:pt>
                <c:pt idx="43">
                  <c:v>2012/10</c:v>
                </c:pt>
                <c:pt idx="44">
                  <c:v>2012/11</c:v>
                </c:pt>
                <c:pt idx="45">
                  <c:v>2012/12</c:v>
                </c:pt>
                <c:pt idx="46">
                  <c:v>2013/01</c:v>
                </c:pt>
                <c:pt idx="47">
                  <c:v>2013/02</c:v>
                </c:pt>
                <c:pt idx="48">
                  <c:v>2013/03</c:v>
                </c:pt>
                <c:pt idx="49">
                  <c:v>2013/04</c:v>
                </c:pt>
                <c:pt idx="50">
                  <c:v>2013/05</c:v>
                </c:pt>
                <c:pt idx="51">
                  <c:v>2013/06</c:v>
                </c:pt>
                <c:pt idx="52">
                  <c:v>2013/07</c:v>
                </c:pt>
                <c:pt idx="53">
                  <c:v>2013/08</c:v>
                </c:pt>
                <c:pt idx="54">
                  <c:v>2013/09</c:v>
                </c:pt>
                <c:pt idx="55">
                  <c:v>2013/10</c:v>
                </c:pt>
                <c:pt idx="56">
                  <c:v>2013/11</c:v>
                </c:pt>
                <c:pt idx="57">
                  <c:v>2013/12</c:v>
                </c:pt>
                <c:pt idx="58">
                  <c:v>2014/01</c:v>
                </c:pt>
                <c:pt idx="59">
                  <c:v>2014/02</c:v>
                </c:pt>
                <c:pt idx="60">
                  <c:v>2014/03</c:v>
                </c:pt>
                <c:pt idx="61">
                  <c:v>2014/04</c:v>
                </c:pt>
                <c:pt idx="62">
                  <c:v>2014/05</c:v>
                </c:pt>
                <c:pt idx="63">
                  <c:v>2014/06</c:v>
                </c:pt>
                <c:pt idx="64">
                  <c:v>2014/07</c:v>
                </c:pt>
                <c:pt idx="65">
                  <c:v>2014/08</c:v>
                </c:pt>
                <c:pt idx="66">
                  <c:v>2014/09</c:v>
                </c:pt>
                <c:pt idx="67">
                  <c:v>2014/10</c:v>
                </c:pt>
                <c:pt idx="68">
                  <c:v>2014/11</c:v>
                </c:pt>
                <c:pt idx="69">
                  <c:v>2014/12</c:v>
                </c:pt>
                <c:pt idx="70">
                  <c:v>2015/01</c:v>
                </c:pt>
                <c:pt idx="71">
                  <c:v>2015/02</c:v>
                </c:pt>
                <c:pt idx="72">
                  <c:v>2015/03</c:v>
                </c:pt>
                <c:pt idx="73">
                  <c:v>2015/04</c:v>
                </c:pt>
                <c:pt idx="74">
                  <c:v>2015/05</c:v>
                </c:pt>
                <c:pt idx="75">
                  <c:v>2015/06</c:v>
                </c:pt>
                <c:pt idx="76">
                  <c:v>2015/07</c:v>
                </c:pt>
                <c:pt idx="77">
                  <c:v>2015/08</c:v>
                </c:pt>
                <c:pt idx="78">
                  <c:v>2015/09</c:v>
                </c:pt>
              </c:strCache>
            </c:strRef>
          </c:cat>
          <c:val>
            <c:numRef>
              <c:f>'Alvará de Habite-se'!$C$16:$C$94</c:f>
              <c:numCache>
                <c:formatCode>_-* #,##0.00_-;\-* #,##0.00_-;_-* "-"??_-;_-@_-</c:formatCode>
                <c:ptCount val="79"/>
                <c:pt idx="0">
                  <c:v>29.411764705882355</c:v>
                </c:pt>
                <c:pt idx="1">
                  <c:v>69.117647058823522</c:v>
                </c:pt>
                <c:pt idx="2">
                  <c:v>85.294117647058826</c:v>
                </c:pt>
                <c:pt idx="3">
                  <c:v>60.294117647058819</c:v>
                </c:pt>
                <c:pt idx="4">
                  <c:v>64.705882352941174</c:v>
                </c:pt>
                <c:pt idx="5">
                  <c:v>83.82352941176471</c:v>
                </c:pt>
                <c:pt idx="6">
                  <c:v>80.882352941176478</c:v>
                </c:pt>
                <c:pt idx="7">
                  <c:v>92.64705882352942</c:v>
                </c:pt>
                <c:pt idx="8">
                  <c:v>55.882352941176471</c:v>
                </c:pt>
                <c:pt idx="9">
                  <c:v>64.705882352941174</c:v>
                </c:pt>
                <c:pt idx="10">
                  <c:v>92.64705882352942</c:v>
                </c:pt>
                <c:pt idx="11">
                  <c:v>100</c:v>
                </c:pt>
                <c:pt idx="12">
                  <c:v>104.41176470588236</c:v>
                </c:pt>
                <c:pt idx="13">
                  <c:v>119.11764705882352</c:v>
                </c:pt>
                <c:pt idx="14">
                  <c:v>117.64705882352942</c:v>
                </c:pt>
                <c:pt idx="15">
                  <c:v>223.52941176470588</c:v>
                </c:pt>
                <c:pt idx="16">
                  <c:v>142.64705882352942</c:v>
                </c:pt>
                <c:pt idx="17">
                  <c:v>141.1764705882353</c:v>
                </c:pt>
                <c:pt idx="18">
                  <c:v>101.47058823529412</c:v>
                </c:pt>
                <c:pt idx="19">
                  <c:v>200</c:v>
                </c:pt>
                <c:pt idx="20">
                  <c:v>117.64705882352942</c:v>
                </c:pt>
                <c:pt idx="21">
                  <c:v>75</c:v>
                </c:pt>
                <c:pt idx="22">
                  <c:v>100</c:v>
                </c:pt>
                <c:pt idx="23">
                  <c:v>161.76470588235296</c:v>
                </c:pt>
                <c:pt idx="24">
                  <c:v>135.29411764705884</c:v>
                </c:pt>
                <c:pt idx="25">
                  <c:v>108.8235294117647</c:v>
                </c:pt>
                <c:pt idx="26">
                  <c:v>120.58823529411764</c:v>
                </c:pt>
                <c:pt idx="27">
                  <c:v>111.76470588235294</c:v>
                </c:pt>
                <c:pt idx="28">
                  <c:v>89.705882352941174</c:v>
                </c:pt>
                <c:pt idx="29">
                  <c:v>120.58823529411764</c:v>
                </c:pt>
                <c:pt idx="30">
                  <c:v>126.47058823529412</c:v>
                </c:pt>
                <c:pt idx="31">
                  <c:v>63.235294117647058</c:v>
                </c:pt>
                <c:pt idx="32">
                  <c:v>148.52941176470588</c:v>
                </c:pt>
                <c:pt idx="33">
                  <c:v>1241.1764705882354</c:v>
                </c:pt>
                <c:pt idx="34">
                  <c:v>210.29411764705884</c:v>
                </c:pt>
                <c:pt idx="35">
                  <c:v>120.58823529411764</c:v>
                </c:pt>
                <c:pt idx="36">
                  <c:v>183.8235294117647</c:v>
                </c:pt>
                <c:pt idx="37">
                  <c:v>104.41176470588236</c:v>
                </c:pt>
                <c:pt idx="38">
                  <c:v>208.82352941176472</c:v>
                </c:pt>
                <c:pt idx="39">
                  <c:v>189.70588235294116</c:v>
                </c:pt>
                <c:pt idx="40">
                  <c:v>105.88235294117648</c:v>
                </c:pt>
                <c:pt idx="41">
                  <c:v>135.29411764705884</c:v>
                </c:pt>
                <c:pt idx="42">
                  <c:v>154.41176470588235</c:v>
                </c:pt>
                <c:pt idx="43">
                  <c:v>507.35294117647055</c:v>
                </c:pt>
                <c:pt idx="44">
                  <c:v>352.94117647058823</c:v>
                </c:pt>
                <c:pt idx="45">
                  <c:v>110.29411764705883</c:v>
                </c:pt>
                <c:pt idx="46">
                  <c:v>91.17647058823529</c:v>
                </c:pt>
                <c:pt idx="47">
                  <c:v>167.64705882352942</c:v>
                </c:pt>
                <c:pt idx="48">
                  <c:v>194.11764705882354</c:v>
                </c:pt>
                <c:pt idx="49">
                  <c:v>892.64705882352939</c:v>
                </c:pt>
                <c:pt idx="50">
                  <c:v>208.82352941176472</c:v>
                </c:pt>
                <c:pt idx="51">
                  <c:v>164.70588235294116</c:v>
                </c:pt>
                <c:pt idx="52">
                  <c:v>942.64705882352939</c:v>
                </c:pt>
                <c:pt idx="53">
                  <c:v>169.11764705882354</c:v>
                </c:pt>
                <c:pt idx="54">
                  <c:v>966.17647058823536</c:v>
                </c:pt>
                <c:pt idx="55">
                  <c:v>202.94117647058823</c:v>
                </c:pt>
                <c:pt idx="56">
                  <c:v>167.64705882352942</c:v>
                </c:pt>
                <c:pt idx="57">
                  <c:v>125</c:v>
                </c:pt>
                <c:pt idx="58">
                  <c:v>135.29411764705884</c:v>
                </c:pt>
                <c:pt idx="59">
                  <c:v>194.11764705882354</c:v>
                </c:pt>
                <c:pt idx="60">
                  <c:v>188.23529411764704</c:v>
                </c:pt>
                <c:pt idx="61">
                  <c:v>201.47058823529412</c:v>
                </c:pt>
                <c:pt idx="62">
                  <c:v>900</c:v>
                </c:pt>
                <c:pt idx="63">
                  <c:v>154.41176470588235</c:v>
                </c:pt>
                <c:pt idx="64">
                  <c:v>407.35294117647055</c:v>
                </c:pt>
                <c:pt idx="65">
                  <c:v>216.17647058823528</c:v>
                </c:pt>
                <c:pt idx="66">
                  <c:v>395.58823529411768</c:v>
                </c:pt>
                <c:pt idx="67">
                  <c:v>598.52941176470586</c:v>
                </c:pt>
                <c:pt idx="68">
                  <c:v>1644.1176470588236</c:v>
                </c:pt>
                <c:pt idx="69">
                  <c:v>151.47058823529412</c:v>
                </c:pt>
                <c:pt idx="70">
                  <c:v>82.35294117647058</c:v>
                </c:pt>
                <c:pt idx="71">
                  <c:v>297.05882352941177</c:v>
                </c:pt>
                <c:pt idx="72">
                  <c:v>216.17647058823528</c:v>
                </c:pt>
                <c:pt idx="73">
                  <c:v>152.94117647058823</c:v>
                </c:pt>
                <c:pt idx="74">
                  <c:v>827.94117647058818</c:v>
                </c:pt>
                <c:pt idx="75">
                  <c:v>179.41176470588235</c:v>
                </c:pt>
                <c:pt idx="76">
                  <c:v>939.7058823529411</c:v>
                </c:pt>
                <c:pt idx="77">
                  <c:v>451.47058823529409</c:v>
                </c:pt>
                <c:pt idx="78">
                  <c:v>250</c:v>
                </c:pt>
              </c:numCache>
            </c:numRef>
          </c:val>
        </c:ser>
        <c:marker val="1"/>
        <c:axId val="133417600"/>
        <c:axId val="133431680"/>
      </c:lineChart>
      <c:catAx>
        <c:axId val="133417600"/>
        <c:scaling>
          <c:orientation val="minMax"/>
        </c:scaling>
        <c:axPos val="b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431680"/>
        <c:crosses val="autoZero"/>
        <c:auto val="1"/>
        <c:lblAlgn val="ctr"/>
        <c:lblOffset val="100"/>
      </c:catAx>
      <c:valAx>
        <c:axId val="13343168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417600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'Alvará de Habite-se'!$E$1</c:f>
              <c:strCache>
                <c:ptCount val="1"/>
                <c:pt idx="0">
                  <c:v>Área Total de Construção 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'Alvará de Habite-se'!$A$16:$A$94</c:f>
              <c:strCache>
                <c:ptCount val="79"/>
                <c:pt idx="0">
                  <c:v>2009/03</c:v>
                </c:pt>
                <c:pt idx="1">
                  <c:v>2009/04</c:v>
                </c:pt>
                <c:pt idx="2">
                  <c:v>2009/05</c:v>
                </c:pt>
                <c:pt idx="3">
                  <c:v>2009/06</c:v>
                </c:pt>
                <c:pt idx="4">
                  <c:v>2009/07</c:v>
                </c:pt>
                <c:pt idx="5">
                  <c:v>2009/08</c:v>
                </c:pt>
                <c:pt idx="6">
                  <c:v>2009/09</c:v>
                </c:pt>
                <c:pt idx="7">
                  <c:v>2009/10</c:v>
                </c:pt>
                <c:pt idx="8">
                  <c:v>2009/11</c:v>
                </c:pt>
                <c:pt idx="9">
                  <c:v>2009/12</c:v>
                </c:pt>
                <c:pt idx="10">
                  <c:v>2010/01</c:v>
                </c:pt>
                <c:pt idx="11">
                  <c:v>2010/02</c:v>
                </c:pt>
                <c:pt idx="12">
                  <c:v>2010/03</c:v>
                </c:pt>
                <c:pt idx="13">
                  <c:v>2010/04</c:v>
                </c:pt>
                <c:pt idx="14">
                  <c:v>2010/05</c:v>
                </c:pt>
                <c:pt idx="15">
                  <c:v>2010/06</c:v>
                </c:pt>
                <c:pt idx="16">
                  <c:v>2010/07</c:v>
                </c:pt>
                <c:pt idx="17">
                  <c:v>2010/08</c:v>
                </c:pt>
                <c:pt idx="18">
                  <c:v>2010/09</c:v>
                </c:pt>
                <c:pt idx="19">
                  <c:v>2010/10</c:v>
                </c:pt>
                <c:pt idx="20">
                  <c:v>2010/11</c:v>
                </c:pt>
                <c:pt idx="21">
                  <c:v>2010/12</c:v>
                </c:pt>
                <c:pt idx="22">
                  <c:v>2011/01</c:v>
                </c:pt>
                <c:pt idx="23">
                  <c:v>2011/02</c:v>
                </c:pt>
                <c:pt idx="24">
                  <c:v>2011/03</c:v>
                </c:pt>
                <c:pt idx="25">
                  <c:v>2011/04</c:v>
                </c:pt>
                <c:pt idx="26">
                  <c:v>2011/05</c:v>
                </c:pt>
                <c:pt idx="27">
                  <c:v>2011/06</c:v>
                </c:pt>
                <c:pt idx="28">
                  <c:v>2011/07</c:v>
                </c:pt>
                <c:pt idx="29">
                  <c:v>2011/08</c:v>
                </c:pt>
                <c:pt idx="30">
                  <c:v>2011/09</c:v>
                </c:pt>
                <c:pt idx="31">
                  <c:v>2011/10</c:v>
                </c:pt>
                <c:pt idx="32">
                  <c:v>2011/11</c:v>
                </c:pt>
                <c:pt idx="33">
                  <c:v>2011/12</c:v>
                </c:pt>
                <c:pt idx="34">
                  <c:v>2012/01</c:v>
                </c:pt>
                <c:pt idx="35">
                  <c:v>2012/02</c:v>
                </c:pt>
                <c:pt idx="36">
                  <c:v>2012/03</c:v>
                </c:pt>
                <c:pt idx="37">
                  <c:v>2012/04</c:v>
                </c:pt>
                <c:pt idx="38">
                  <c:v>2012/05</c:v>
                </c:pt>
                <c:pt idx="39">
                  <c:v>2012/06</c:v>
                </c:pt>
                <c:pt idx="40">
                  <c:v>2012/07</c:v>
                </c:pt>
                <c:pt idx="41">
                  <c:v>2012/08</c:v>
                </c:pt>
                <c:pt idx="42">
                  <c:v>2012/09</c:v>
                </c:pt>
                <c:pt idx="43">
                  <c:v>2012/10</c:v>
                </c:pt>
                <c:pt idx="44">
                  <c:v>2012/11</c:v>
                </c:pt>
                <c:pt idx="45">
                  <c:v>2012/12</c:v>
                </c:pt>
                <c:pt idx="46">
                  <c:v>2013/01</c:v>
                </c:pt>
                <c:pt idx="47">
                  <c:v>2013/02</c:v>
                </c:pt>
                <c:pt idx="48">
                  <c:v>2013/03</c:v>
                </c:pt>
                <c:pt idx="49">
                  <c:v>2013/04</c:v>
                </c:pt>
                <c:pt idx="50">
                  <c:v>2013/05</c:v>
                </c:pt>
                <c:pt idx="51">
                  <c:v>2013/06</c:v>
                </c:pt>
                <c:pt idx="52">
                  <c:v>2013/07</c:v>
                </c:pt>
                <c:pt idx="53">
                  <c:v>2013/08</c:v>
                </c:pt>
                <c:pt idx="54">
                  <c:v>2013/09</c:v>
                </c:pt>
                <c:pt idx="55">
                  <c:v>2013/10</c:v>
                </c:pt>
                <c:pt idx="56">
                  <c:v>2013/11</c:v>
                </c:pt>
                <c:pt idx="57">
                  <c:v>2013/12</c:v>
                </c:pt>
                <c:pt idx="58">
                  <c:v>2014/01</c:v>
                </c:pt>
                <c:pt idx="59">
                  <c:v>2014/02</c:v>
                </c:pt>
                <c:pt idx="60">
                  <c:v>2014/03</c:v>
                </c:pt>
                <c:pt idx="61">
                  <c:v>2014/04</c:v>
                </c:pt>
                <c:pt idx="62">
                  <c:v>2014/05</c:v>
                </c:pt>
                <c:pt idx="63">
                  <c:v>2014/06</c:v>
                </c:pt>
                <c:pt idx="64">
                  <c:v>2014/07</c:v>
                </c:pt>
                <c:pt idx="65">
                  <c:v>2014/08</c:v>
                </c:pt>
                <c:pt idx="66">
                  <c:v>2014/09</c:v>
                </c:pt>
                <c:pt idx="67">
                  <c:v>2014/10</c:v>
                </c:pt>
                <c:pt idx="68">
                  <c:v>2014/11</c:v>
                </c:pt>
                <c:pt idx="69">
                  <c:v>2014/12</c:v>
                </c:pt>
                <c:pt idx="70">
                  <c:v>2015/01</c:v>
                </c:pt>
                <c:pt idx="71">
                  <c:v>2015/02</c:v>
                </c:pt>
                <c:pt idx="72">
                  <c:v>2015/03</c:v>
                </c:pt>
                <c:pt idx="73">
                  <c:v>2015/04</c:v>
                </c:pt>
                <c:pt idx="74">
                  <c:v>2015/05</c:v>
                </c:pt>
                <c:pt idx="75">
                  <c:v>2015/06</c:v>
                </c:pt>
                <c:pt idx="76">
                  <c:v>2015/07</c:v>
                </c:pt>
                <c:pt idx="77">
                  <c:v>2015/08</c:v>
                </c:pt>
                <c:pt idx="78">
                  <c:v>2015/09</c:v>
                </c:pt>
              </c:strCache>
            </c:strRef>
          </c:cat>
          <c:val>
            <c:numRef>
              <c:f>'Alvará de Habite-se'!$E$16:$E$94</c:f>
              <c:numCache>
                <c:formatCode>_-* #,##0.00_-;\-* #,##0.00_-;_-* "-"??_-;_-@_-</c:formatCode>
                <c:ptCount val="79"/>
                <c:pt idx="0">
                  <c:v>73.670097856041849</c:v>
                </c:pt>
                <c:pt idx="1">
                  <c:v>141.10917137652388</c:v>
                </c:pt>
                <c:pt idx="2">
                  <c:v>811.59500677285246</c:v>
                </c:pt>
                <c:pt idx="3">
                  <c:v>139.913704516792</c:v>
                </c:pt>
                <c:pt idx="4">
                  <c:v>492.7946482787612</c:v>
                </c:pt>
                <c:pt idx="5">
                  <c:v>182.56019664627024</c:v>
                </c:pt>
                <c:pt idx="6">
                  <c:v>180.14313489653884</c:v>
                </c:pt>
                <c:pt idx="7">
                  <c:v>240.0136916717268</c:v>
                </c:pt>
                <c:pt idx="8">
                  <c:v>98.76789551123359</c:v>
                </c:pt>
                <c:pt idx="9">
                  <c:v>86.879787706104906</c:v>
                </c:pt>
                <c:pt idx="10">
                  <c:v>99.117339670232141</c:v>
                </c:pt>
                <c:pt idx="11">
                  <c:v>142.9954983885282</c:v>
                </c:pt>
                <c:pt idx="12">
                  <c:v>183.41760474566772</c:v>
                </c:pt>
                <c:pt idx="13">
                  <c:v>199.9883226680368</c:v>
                </c:pt>
                <c:pt idx="14">
                  <c:v>205.87544957728059</c:v>
                </c:pt>
                <c:pt idx="15">
                  <c:v>546.58978116679896</c:v>
                </c:pt>
                <c:pt idx="16">
                  <c:v>175.16508828062965</c:v>
                </c:pt>
                <c:pt idx="17">
                  <c:v>326.01373838105474</c:v>
                </c:pt>
                <c:pt idx="18">
                  <c:v>340.42823695642022</c:v>
                </c:pt>
                <c:pt idx="19">
                  <c:v>298.35948082582092</c:v>
                </c:pt>
                <c:pt idx="20">
                  <c:v>230.18254589191463</c:v>
                </c:pt>
                <c:pt idx="21">
                  <c:v>461.34540380213929</c:v>
                </c:pt>
                <c:pt idx="22">
                  <c:v>100</c:v>
                </c:pt>
                <c:pt idx="23">
                  <c:v>255.75517305805971</c:v>
                </c:pt>
                <c:pt idx="24">
                  <c:v>151.94456770517073</c:v>
                </c:pt>
                <c:pt idx="25">
                  <c:v>125.68181022000093</c:v>
                </c:pt>
                <c:pt idx="26">
                  <c:v>146.46279018169929</c:v>
                </c:pt>
                <c:pt idx="27">
                  <c:v>138.44265262272876</c:v>
                </c:pt>
                <c:pt idx="28">
                  <c:v>164.90056751833339</c:v>
                </c:pt>
                <c:pt idx="29">
                  <c:v>639.89399901910417</c:v>
                </c:pt>
                <c:pt idx="30">
                  <c:v>132.52428885048343</c:v>
                </c:pt>
                <c:pt idx="31">
                  <c:v>119.49092671306461</c:v>
                </c:pt>
                <c:pt idx="32">
                  <c:v>410.11913797935449</c:v>
                </c:pt>
                <c:pt idx="33">
                  <c:v>894.86357956934</c:v>
                </c:pt>
                <c:pt idx="34">
                  <c:v>171.13305152038862</c:v>
                </c:pt>
                <c:pt idx="35">
                  <c:v>168.17751880050446</c:v>
                </c:pt>
                <c:pt idx="36">
                  <c:v>421.96754285580829</c:v>
                </c:pt>
                <c:pt idx="37">
                  <c:v>169.75322878228783</c:v>
                </c:pt>
                <c:pt idx="38">
                  <c:v>300.10553388761736</c:v>
                </c:pt>
                <c:pt idx="39">
                  <c:v>204.16355271147646</c:v>
                </c:pt>
                <c:pt idx="40">
                  <c:v>349.34285814377131</c:v>
                </c:pt>
                <c:pt idx="41">
                  <c:v>159.11313583072538</c:v>
                </c:pt>
                <c:pt idx="42">
                  <c:v>334.96222383109904</c:v>
                </c:pt>
                <c:pt idx="43">
                  <c:v>322.27173735344945</c:v>
                </c:pt>
                <c:pt idx="44">
                  <c:v>304.77996987248355</c:v>
                </c:pt>
                <c:pt idx="45">
                  <c:v>724.57333948339488</c:v>
                </c:pt>
                <c:pt idx="46">
                  <c:v>258.45219884160866</c:v>
                </c:pt>
                <c:pt idx="47">
                  <c:v>171.0502884300995</c:v>
                </c:pt>
                <c:pt idx="48">
                  <c:v>283.32199659021904</c:v>
                </c:pt>
                <c:pt idx="49">
                  <c:v>445.25695968985008</c:v>
                </c:pt>
                <c:pt idx="50">
                  <c:v>262.15727030688032</c:v>
                </c:pt>
                <c:pt idx="51">
                  <c:v>412.67661964594328</c:v>
                </c:pt>
                <c:pt idx="52">
                  <c:v>614.71869307300665</c:v>
                </c:pt>
                <c:pt idx="53">
                  <c:v>394.33561819795415</c:v>
                </c:pt>
                <c:pt idx="54">
                  <c:v>726.34128754262224</c:v>
                </c:pt>
                <c:pt idx="55">
                  <c:v>209.99141716100706</c:v>
                </c:pt>
                <c:pt idx="56">
                  <c:v>168.01549581951517</c:v>
                </c:pt>
                <c:pt idx="57">
                  <c:v>146.17231654911487</c:v>
                </c:pt>
                <c:pt idx="58">
                  <c:v>228.11244686813956</c:v>
                </c:pt>
                <c:pt idx="59">
                  <c:v>663.58117497314208</c:v>
                </c:pt>
                <c:pt idx="60">
                  <c:v>341.90410574991824</c:v>
                </c:pt>
                <c:pt idx="61">
                  <c:v>198.87941403148207</c:v>
                </c:pt>
                <c:pt idx="62">
                  <c:v>473.07572165911529</c:v>
                </c:pt>
                <c:pt idx="63">
                  <c:v>348.83007730393757</c:v>
                </c:pt>
                <c:pt idx="64">
                  <c:v>630.39711686673832</c:v>
                </c:pt>
                <c:pt idx="65">
                  <c:v>410.08381405016576</c:v>
                </c:pt>
                <c:pt idx="66">
                  <c:v>483.66925124947448</c:v>
                </c:pt>
                <c:pt idx="67">
                  <c:v>402.65279788873835</c:v>
                </c:pt>
                <c:pt idx="68">
                  <c:v>1196.1783011817461</c:v>
                </c:pt>
                <c:pt idx="69">
                  <c:v>249.81155705544401</c:v>
                </c:pt>
                <c:pt idx="70">
                  <c:v>126.83319515157177</c:v>
                </c:pt>
                <c:pt idx="71">
                  <c:v>222.51550165818114</c:v>
                </c:pt>
                <c:pt idx="72">
                  <c:v>257.96846536503341</c:v>
                </c:pt>
                <c:pt idx="73">
                  <c:v>217.56022583960021</c:v>
                </c:pt>
                <c:pt idx="74">
                  <c:v>558.68720514736788</c:v>
                </c:pt>
                <c:pt idx="75">
                  <c:v>285.62943738614604</c:v>
                </c:pt>
                <c:pt idx="76">
                  <c:v>616.86367298799564</c:v>
                </c:pt>
                <c:pt idx="77">
                  <c:v>571.6528387594002</c:v>
                </c:pt>
                <c:pt idx="78">
                  <c:v>261.71645102526975</c:v>
                </c:pt>
              </c:numCache>
            </c:numRef>
          </c:val>
        </c:ser>
        <c:marker val="1"/>
        <c:axId val="133438848"/>
        <c:axId val="133444736"/>
      </c:lineChart>
      <c:catAx>
        <c:axId val="133438848"/>
        <c:scaling>
          <c:orientation val="minMax"/>
        </c:scaling>
        <c:axPos val="b"/>
        <c:majorTickMark val="none"/>
        <c:minorTickMark val="out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444736"/>
        <c:crosses val="autoZero"/>
        <c:auto val="1"/>
        <c:lblAlgn val="ctr"/>
        <c:lblOffset val="100"/>
      </c:catAx>
      <c:valAx>
        <c:axId val="133444736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pt-BR"/>
          </a:p>
        </c:txPr>
        <c:crossAx val="133438848"/>
        <c:crosses val="autoZero"/>
        <c:crossBetween val="between"/>
      </c:valAx>
    </c:plotArea>
    <c:legend>
      <c:legendPos val="b"/>
      <c:layout/>
      <c:spPr>
        <a:ln>
          <a:solidFill>
            <a:prstClr val="black"/>
          </a:solidFill>
        </a:ln>
      </c:spPr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</xdr:row>
      <xdr:rowOff>161925</xdr:rowOff>
    </xdr:from>
    <xdr:to>
      <xdr:col>16</xdr:col>
      <xdr:colOff>228601</xdr:colOff>
      <xdr:row>19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371474</xdr:colOff>
      <xdr:row>113</xdr:row>
      <xdr:rowOff>57150</xdr:rowOff>
    </xdr:from>
    <xdr:to>
      <xdr:col>13</xdr:col>
      <xdr:colOff>209550</xdr:colOff>
      <xdr:row>127</xdr:row>
      <xdr:rowOff>133350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386195</xdr:colOff>
      <xdr:row>113</xdr:row>
      <xdr:rowOff>36368</xdr:rowOff>
    </xdr:from>
    <xdr:to>
      <xdr:col>6</xdr:col>
      <xdr:colOff>1298863</xdr:colOff>
      <xdr:row>127</xdr:row>
      <xdr:rowOff>112568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128</xdr:row>
      <xdr:rowOff>180975</xdr:rowOff>
    </xdr:from>
    <xdr:to>
      <xdr:col>7</xdr:col>
      <xdr:colOff>47625</xdr:colOff>
      <xdr:row>143</xdr:row>
      <xdr:rowOff>66675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34</xdr:row>
      <xdr:rowOff>161925</xdr:rowOff>
    </xdr:from>
    <xdr:to>
      <xdr:col>11</xdr:col>
      <xdr:colOff>295275</xdr:colOff>
      <xdr:row>49</xdr:row>
      <xdr:rowOff>47625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</xdr:row>
      <xdr:rowOff>0</xdr:rowOff>
    </xdr:from>
    <xdr:to>
      <xdr:col>14</xdr:col>
      <xdr:colOff>304800</xdr:colOff>
      <xdr:row>15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76200</xdr:rowOff>
    </xdr:from>
    <xdr:to>
      <xdr:col>15</xdr:col>
      <xdr:colOff>0</xdr:colOff>
      <xdr:row>16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147637</xdr:colOff>
      <xdr:row>1</xdr:row>
      <xdr:rowOff>23813</xdr:rowOff>
    </xdr:from>
    <xdr:to>
      <xdr:col>16</xdr:col>
      <xdr:colOff>240506</xdr:colOff>
      <xdr:row>15</xdr:row>
      <xdr:rowOff>100013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16</xdr:row>
      <xdr:rowOff>66675</xdr:rowOff>
    </xdr:from>
    <xdr:to>
      <xdr:col>16</xdr:col>
      <xdr:colOff>238125</xdr:colOff>
      <xdr:row>30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</xdr:row>
      <xdr:rowOff>19050</xdr:rowOff>
    </xdr:from>
    <xdr:to>
      <xdr:col>16</xdr:col>
      <xdr:colOff>600075</xdr:colOff>
      <xdr:row>15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523873</xdr:colOff>
      <xdr:row>16</xdr:row>
      <xdr:rowOff>180975</xdr:rowOff>
    </xdr:from>
    <xdr:to>
      <xdr:col>17</xdr:col>
      <xdr:colOff>66674</xdr:colOff>
      <xdr:row>31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104775</xdr:rowOff>
    </xdr:from>
    <xdr:to>
      <xdr:col>15</xdr:col>
      <xdr:colOff>314325</xdr:colOff>
      <xdr:row>15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16</xdr:row>
      <xdr:rowOff>161925</xdr:rowOff>
    </xdr:from>
    <xdr:to>
      <xdr:col>15</xdr:col>
      <xdr:colOff>314325</xdr:colOff>
      <xdr:row>31</xdr:row>
      <xdr:rowOff>47625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</xdr:row>
      <xdr:rowOff>76200</xdr:rowOff>
    </xdr:from>
    <xdr:to>
      <xdr:col>19</xdr:col>
      <xdr:colOff>352425</xdr:colOff>
      <xdr:row>15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352424</xdr:colOff>
      <xdr:row>16</xdr:row>
      <xdr:rowOff>104775</xdr:rowOff>
    </xdr:from>
    <xdr:to>
      <xdr:col>18</xdr:col>
      <xdr:colOff>295274</xdr:colOff>
      <xdr:row>30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47625</xdr:rowOff>
    </xdr:from>
    <xdr:to>
      <xdr:col>13</xdr:col>
      <xdr:colOff>180975</xdr:colOff>
      <xdr:row>16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1</xdr:row>
      <xdr:rowOff>133350</xdr:rowOff>
    </xdr:from>
    <xdr:to>
      <xdr:col>13</xdr:col>
      <xdr:colOff>571499</xdr:colOff>
      <xdr:row>16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workbookViewId="0">
      <pane ySplit="1" topLeftCell="A88" activePane="bottomLeft" state="frozen"/>
      <selection activeCell="B1" sqref="B1"/>
      <selection pane="bottomLeft" activeCell="D97" sqref="D97"/>
    </sheetView>
  </sheetViews>
  <sheetFormatPr defaultRowHeight="15"/>
  <cols>
    <col min="2" max="2" width="14.28515625" customWidth="1"/>
    <col min="3" max="3" width="16.7109375" customWidth="1"/>
    <col min="4" max="4" width="20.28515625" customWidth="1"/>
    <col min="6" max="6" width="9.5703125" bestFit="1" customWidth="1"/>
  </cols>
  <sheetData>
    <row r="1" spans="1:4">
      <c r="A1" s="4" t="s">
        <v>139</v>
      </c>
      <c r="B1" s="5" t="s">
        <v>0</v>
      </c>
      <c r="C1" s="6" t="s">
        <v>104</v>
      </c>
      <c r="D1" s="6" t="s">
        <v>0</v>
      </c>
    </row>
    <row r="2" spans="1:4">
      <c r="A2" s="56" t="s">
        <v>1</v>
      </c>
      <c r="B2" s="58">
        <v>169037.17</v>
      </c>
      <c r="C2" s="59">
        <v>48352.561407121997</v>
      </c>
      <c r="D2" s="59">
        <f>(C2/C$50)*100</f>
        <v>48.725325850409504</v>
      </c>
    </row>
    <row r="3" spans="1:4">
      <c r="A3" s="56" t="s">
        <v>2</v>
      </c>
      <c r="B3" s="58">
        <v>114475.61</v>
      </c>
      <c r="C3" s="59">
        <v>32658.42281840901</v>
      </c>
      <c r="D3" s="59">
        <f t="shared" ref="D3:D66" si="0">(C3/C$50)*100</f>
        <v>32.910196425561892</v>
      </c>
    </row>
    <row r="4" spans="1:4">
      <c r="A4" s="56" t="s">
        <v>3</v>
      </c>
      <c r="B4" s="58">
        <v>255252.37</v>
      </c>
      <c r="C4" s="59">
        <v>72573.225064469443</v>
      </c>
      <c r="D4" s="59">
        <f t="shared" si="0"/>
        <v>73.132713890944544</v>
      </c>
    </row>
    <row r="5" spans="1:4">
      <c r="A5" s="56" t="s">
        <v>4</v>
      </c>
      <c r="B5" s="58">
        <v>198825.41</v>
      </c>
      <c r="C5" s="59">
        <v>56505.520520420956</v>
      </c>
      <c r="D5" s="59">
        <f t="shared" si="0"/>
        <v>56.941138578420322</v>
      </c>
    </row>
    <row r="6" spans="1:4">
      <c r="A6" s="56" t="s">
        <v>5</v>
      </c>
      <c r="B6" s="58">
        <v>360071.32</v>
      </c>
      <c r="C6" s="59">
        <v>102287.17686495086</v>
      </c>
      <c r="D6" s="59">
        <f t="shared" si="0"/>
        <v>103.07573948562514</v>
      </c>
    </row>
    <row r="7" spans="1:4">
      <c r="A7" s="56" t="s">
        <v>6</v>
      </c>
      <c r="B7" s="58">
        <v>311209.18</v>
      </c>
      <c r="C7" s="59">
        <v>88177.227599338134</v>
      </c>
      <c r="D7" s="59">
        <f t="shared" si="0"/>
        <v>88.857012375990351</v>
      </c>
    </row>
    <row r="8" spans="1:4">
      <c r="A8" s="56" t="s">
        <v>7</v>
      </c>
      <c r="B8" s="58">
        <v>237924.17</v>
      </c>
      <c r="C8" s="59">
        <v>67225.40969710669</v>
      </c>
      <c r="D8" s="59">
        <f t="shared" si="0"/>
        <v>67.743670605965718</v>
      </c>
    </row>
    <row r="9" spans="1:4">
      <c r="A9" s="56" t="s">
        <v>8</v>
      </c>
      <c r="B9" s="58">
        <v>300309.65999999997</v>
      </c>
      <c r="C9" s="59">
        <v>84025.265525847499</v>
      </c>
      <c r="D9" s="59">
        <f t="shared" si="0"/>
        <v>84.673041577711714</v>
      </c>
    </row>
    <row r="10" spans="1:4">
      <c r="A10" s="56" t="s">
        <v>9</v>
      </c>
      <c r="B10" s="58">
        <v>369620.91</v>
      </c>
      <c r="C10" s="59">
        <v>102106.06993980611</v>
      </c>
      <c r="D10" s="59">
        <f t="shared" si="0"/>
        <v>102.89323635270644</v>
      </c>
    </row>
    <row r="11" spans="1:4">
      <c r="A11" s="56" t="s">
        <v>10</v>
      </c>
      <c r="B11" s="58">
        <v>258057.01</v>
      </c>
      <c r="C11" s="59">
        <v>70547.08661159013</v>
      </c>
      <c r="D11" s="59">
        <f t="shared" si="0"/>
        <v>71.090955327145949</v>
      </c>
    </row>
    <row r="12" spans="1:4">
      <c r="A12" s="56" t="s">
        <v>11</v>
      </c>
      <c r="B12" s="58">
        <v>243458.12</v>
      </c>
      <c r="C12" s="59">
        <v>66097.107516547476</v>
      </c>
      <c r="D12" s="59">
        <f t="shared" si="0"/>
        <v>66.606670004434449</v>
      </c>
    </row>
    <row r="13" spans="1:4">
      <c r="A13" s="56" t="s">
        <v>12</v>
      </c>
      <c r="B13" s="58">
        <v>346338.06</v>
      </c>
      <c r="C13" s="59">
        <v>92402.401184584392</v>
      </c>
      <c r="D13" s="59">
        <f t="shared" si="0"/>
        <v>93.114759095595232</v>
      </c>
    </row>
    <row r="14" spans="1:4">
      <c r="A14" s="56" t="s">
        <v>13</v>
      </c>
      <c r="B14" s="58">
        <v>286817.48</v>
      </c>
      <c r="C14" s="59">
        <v>75697.408287147002</v>
      </c>
      <c r="D14" s="59">
        <f>(C14/C$50)*100</f>
        <v>76.280982382030615</v>
      </c>
    </row>
    <row r="15" spans="1:4">
      <c r="A15" s="56" t="s">
        <v>14</v>
      </c>
      <c r="B15" s="58">
        <v>232401.62</v>
      </c>
      <c r="C15" s="59">
        <v>61012.853564921519</v>
      </c>
      <c r="D15" s="59">
        <f t="shared" si="0"/>
        <v>61.483220009441673</v>
      </c>
    </row>
    <row r="16" spans="1:4">
      <c r="A16" s="56" t="s">
        <v>15</v>
      </c>
      <c r="B16" s="58">
        <v>256747.46</v>
      </c>
      <c r="C16" s="59">
        <v>66908.188288149773</v>
      </c>
      <c r="D16" s="59">
        <f t="shared" si="0"/>
        <v>67.424003641727595</v>
      </c>
    </row>
    <row r="17" spans="1:4">
      <c r="A17" s="56" t="s">
        <v>16</v>
      </c>
      <c r="B17" s="58">
        <v>442101.79</v>
      </c>
      <c r="C17" s="59">
        <v>114421.49956001862</v>
      </c>
      <c r="D17" s="59">
        <f t="shared" si="0"/>
        <v>115.30360932509365</v>
      </c>
    </row>
    <row r="18" spans="1:4">
      <c r="A18" s="56" t="s">
        <v>17</v>
      </c>
      <c r="B18" s="58">
        <v>229477.42</v>
      </c>
      <c r="C18" s="59">
        <v>58451.883889636068</v>
      </c>
      <c r="D18" s="59">
        <f t="shared" si="0"/>
        <v>58.902507048433549</v>
      </c>
    </row>
    <row r="19" spans="1:4">
      <c r="A19" s="56" t="s">
        <v>18</v>
      </c>
      <c r="B19" s="58">
        <v>302106.37</v>
      </c>
      <c r="C19" s="59">
        <v>75454.53342058335</v>
      </c>
      <c r="D19" s="59">
        <f t="shared" si="0"/>
        <v>76.036235120049056</v>
      </c>
    </row>
    <row r="20" spans="1:4">
      <c r="A20" s="56" t="s">
        <v>19</v>
      </c>
      <c r="B20" s="58">
        <v>320412.46999999997</v>
      </c>
      <c r="C20" s="59">
        <v>78639.247900335249</v>
      </c>
      <c r="D20" s="59">
        <f t="shared" si="0"/>
        <v>79.245501521881749</v>
      </c>
    </row>
    <row r="21" spans="1:4">
      <c r="A21" s="56" t="s">
        <v>20</v>
      </c>
      <c r="B21" s="58">
        <v>358372</v>
      </c>
      <c r="C21" s="59">
        <v>88241.3629234205</v>
      </c>
      <c r="D21" s="59">
        <f t="shared" si="0"/>
        <v>88.921642138581888</v>
      </c>
    </row>
    <row r="22" spans="1:4">
      <c r="A22" s="56" t="s">
        <v>21</v>
      </c>
      <c r="B22" s="58">
        <v>283034.53999999998</v>
      </c>
      <c r="C22" s="59">
        <v>69617.431258101569</v>
      </c>
      <c r="D22" s="59">
        <f t="shared" si="0"/>
        <v>70.154132980840302</v>
      </c>
    </row>
    <row r="23" spans="1:4">
      <c r="A23" s="56" t="s">
        <v>22</v>
      </c>
      <c r="B23" s="58">
        <v>289934.39</v>
      </c>
      <c r="C23" s="59">
        <v>70625.442117878614</v>
      </c>
      <c r="D23" s="59">
        <f t="shared" si="0"/>
        <v>71.169914899606525</v>
      </c>
    </row>
    <row r="24" spans="1:4">
      <c r="A24" s="56" t="s">
        <v>23</v>
      </c>
      <c r="B24" s="58">
        <v>254626.07</v>
      </c>
      <c r="C24" s="59">
        <v>61786.847494807138</v>
      </c>
      <c r="D24" s="59">
        <f t="shared" si="0"/>
        <v>62.263180891397361</v>
      </c>
    </row>
    <row r="25" spans="1:4">
      <c r="A25" s="56" t="s">
        <v>24</v>
      </c>
      <c r="B25" s="58">
        <v>372671.7</v>
      </c>
      <c r="C25" s="59">
        <v>90547.700905059828</v>
      </c>
      <c r="D25" s="59">
        <f t="shared" si="0"/>
        <v>91.245760373608832</v>
      </c>
    </row>
    <row r="26" spans="1:4">
      <c r="A26" s="56" t="s">
        <v>25</v>
      </c>
      <c r="B26" s="58">
        <v>170681.74</v>
      </c>
      <c r="C26" s="59">
        <v>41651.839270636585</v>
      </c>
      <c r="D26" s="59">
        <f t="shared" si="0"/>
        <v>41.97294583098796</v>
      </c>
    </row>
    <row r="27" spans="1:4">
      <c r="A27" s="56" t="s">
        <v>26</v>
      </c>
      <c r="B27" s="58">
        <v>248479.52</v>
      </c>
      <c r="C27" s="59">
        <v>60479.524107397119</v>
      </c>
      <c r="D27" s="59">
        <f t="shared" si="0"/>
        <v>60.945778954671184</v>
      </c>
    </row>
    <row r="28" spans="1:4">
      <c r="A28" s="56" t="s">
        <v>27</v>
      </c>
      <c r="B28" s="58">
        <v>271746.03000000003</v>
      </c>
      <c r="C28" s="59">
        <v>66635.777130414324</v>
      </c>
      <c r="D28" s="59">
        <f t="shared" si="0"/>
        <v>67.149492384419275</v>
      </c>
    </row>
    <row r="29" spans="1:4">
      <c r="A29" s="56" t="s">
        <v>28</v>
      </c>
      <c r="B29" s="58">
        <v>325376.49</v>
      </c>
      <c r="C29" s="59">
        <v>79909.54636881387</v>
      </c>
      <c r="D29" s="59">
        <f t="shared" si="0"/>
        <v>80.525593103437132</v>
      </c>
    </row>
    <row r="30" spans="1:4">
      <c r="A30" s="56" t="s">
        <v>29</v>
      </c>
      <c r="B30" s="58">
        <v>290505.17</v>
      </c>
      <c r="C30" s="59">
        <v>71397.365348931504</v>
      </c>
      <c r="D30" s="59">
        <f t="shared" si="0"/>
        <v>71.947789119089194</v>
      </c>
    </row>
    <row r="31" spans="1:4">
      <c r="A31" s="56" t="s">
        <v>30</v>
      </c>
      <c r="B31" s="58">
        <v>336618.9</v>
      </c>
      <c r="C31" s="59">
        <v>82811.929562149744</v>
      </c>
      <c r="D31" s="59">
        <f t="shared" si="0"/>
        <v>83.450351642024344</v>
      </c>
    </row>
    <row r="32" spans="1:4">
      <c r="A32" s="56" t="s">
        <v>31</v>
      </c>
      <c r="B32" s="58">
        <v>397956.07</v>
      </c>
      <c r="C32" s="59">
        <v>98329.224299388705</v>
      </c>
      <c r="D32" s="59">
        <f t="shared" si="0"/>
        <v>99.087273872941509</v>
      </c>
    </row>
    <row r="33" spans="1:4">
      <c r="A33" s="56" t="s">
        <v>32</v>
      </c>
      <c r="B33" s="58">
        <v>335743.74</v>
      </c>
      <c r="C33" s="59">
        <v>83258.832544333214</v>
      </c>
      <c r="D33" s="59">
        <f t="shared" si="0"/>
        <v>83.900699933753145</v>
      </c>
    </row>
    <row r="34" spans="1:4">
      <c r="A34" s="56" t="s">
        <v>33</v>
      </c>
      <c r="B34" s="58">
        <v>408662.09</v>
      </c>
      <c r="C34" s="59">
        <v>100917.92465643483</v>
      </c>
      <c r="D34" s="59">
        <f t="shared" si="0"/>
        <v>101.69593129987908</v>
      </c>
    </row>
    <row r="35" spans="1:4">
      <c r="A35" s="56" t="s">
        <v>34</v>
      </c>
      <c r="B35" s="58">
        <v>244217.5</v>
      </c>
      <c r="C35" s="59">
        <v>60281.41653646122</v>
      </c>
      <c r="D35" s="59">
        <f t="shared" si="0"/>
        <v>60.746144112868095</v>
      </c>
    </row>
    <row r="36" spans="1:4">
      <c r="A36" s="56" t="s">
        <v>35</v>
      </c>
      <c r="B36" s="58">
        <v>362256.13</v>
      </c>
      <c r="C36" s="59">
        <v>89325.093453795853</v>
      </c>
      <c r="D36" s="59">
        <f t="shared" si="0"/>
        <v>90.013727473668155</v>
      </c>
    </row>
    <row r="37" spans="1:4">
      <c r="A37" s="56" t="s">
        <v>36</v>
      </c>
      <c r="B37" s="58">
        <v>319520.88</v>
      </c>
      <c r="C37" s="59">
        <v>78991.760177404634</v>
      </c>
      <c r="D37" s="59">
        <f t="shared" si="0"/>
        <v>79.600731422152251</v>
      </c>
    </row>
    <row r="38" spans="1:4">
      <c r="A38" s="56" t="s">
        <v>37</v>
      </c>
      <c r="B38" s="58">
        <v>196168.77</v>
      </c>
      <c r="C38" s="59">
        <v>48192.912892551023</v>
      </c>
      <c r="D38" s="59">
        <f t="shared" si="0"/>
        <v>48.564446557407692</v>
      </c>
    </row>
    <row r="39" spans="1:4">
      <c r="A39" s="56" t="s">
        <v>38</v>
      </c>
      <c r="B39" s="58">
        <v>278857.86</v>
      </c>
      <c r="C39" s="59">
        <v>67709.748617798527</v>
      </c>
      <c r="D39" s="59">
        <f t="shared" si="0"/>
        <v>68.231743441115853</v>
      </c>
    </row>
    <row r="40" spans="1:4">
      <c r="A40" s="56" t="s">
        <v>39</v>
      </c>
      <c r="B40" s="58">
        <v>440955.58</v>
      </c>
      <c r="C40" s="59">
        <v>106066.75903342041</v>
      </c>
      <c r="D40" s="59">
        <f t="shared" si="0"/>
        <v>106.8844595901603</v>
      </c>
    </row>
    <row r="41" spans="1:4">
      <c r="A41" s="56" t="s">
        <v>40</v>
      </c>
      <c r="B41" s="58">
        <v>361014.46</v>
      </c>
      <c r="C41" s="59">
        <v>86178.040041344721</v>
      </c>
      <c r="D41" s="59">
        <f t="shared" si="0"/>
        <v>86.842412479634802</v>
      </c>
    </row>
    <row r="42" spans="1:4">
      <c r="A42" s="56" t="s">
        <v>41</v>
      </c>
      <c r="B42" s="58">
        <v>408808.18</v>
      </c>
      <c r="C42" s="59">
        <v>96443.181523290521</v>
      </c>
      <c r="D42" s="59">
        <f t="shared" si="0"/>
        <v>97.186691025645672</v>
      </c>
    </row>
    <row r="43" spans="1:4">
      <c r="A43" s="56" t="s">
        <v>42</v>
      </c>
      <c r="B43" s="58">
        <v>300258.89</v>
      </c>
      <c r="C43" s="59">
        <v>70237.804949367128</v>
      </c>
      <c r="D43" s="59">
        <f t="shared" si="0"/>
        <v>70.77928931953808</v>
      </c>
    </row>
    <row r="44" spans="1:4">
      <c r="A44" s="56" t="s">
        <v>43</v>
      </c>
      <c r="B44" s="58">
        <v>370180.06</v>
      </c>
      <c r="C44" s="59">
        <v>86460.366693915683</v>
      </c>
      <c r="D44" s="59">
        <f t="shared" si="0"/>
        <v>87.126915673311515</v>
      </c>
    </row>
    <row r="45" spans="1:4">
      <c r="A45" s="56" t="s">
        <v>44</v>
      </c>
      <c r="B45" s="58">
        <v>345024.52</v>
      </c>
      <c r="C45" s="59">
        <v>79969.525663757842</v>
      </c>
      <c r="D45" s="59">
        <f t="shared" si="0"/>
        <v>80.586034796811262</v>
      </c>
    </row>
    <row r="46" spans="1:4">
      <c r="A46" s="56" t="s">
        <v>45</v>
      </c>
      <c r="B46" s="58">
        <v>341871.15</v>
      </c>
      <c r="C46" s="59">
        <v>78334.815076199011</v>
      </c>
      <c r="D46" s="59">
        <f t="shared" si="0"/>
        <v>78.938721733512267</v>
      </c>
    </row>
    <row r="47" spans="1:4">
      <c r="A47" s="56" t="s">
        <v>46</v>
      </c>
      <c r="B47" s="58">
        <v>468694.07</v>
      </c>
      <c r="C47" s="59">
        <v>106321.06100097769</v>
      </c>
      <c r="D47" s="59">
        <f t="shared" si="0"/>
        <v>107.14072204809501</v>
      </c>
    </row>
    <row r="48" spans="1:4">
      <c r="A48" s="56" t="s">
        <v>47</v>
      </c>
      <c r="B48" s="58">
        <v>867399.45</v>
      </c>
      <c r="C48" s="59">
        <v>193959.70760678523</v>
      </c>
      <c r="D48" s="59">
        <f t="shared" si="0"/>
        <v>195.45500134763765</v>
      </c>
    </row>
    <row r="49" spans="1:4">
      <c r="A49" s="56" t="s">
        <v>48</v>
      </c>
      <c r="B49" s="58">
        <v>466730.51</v>
      </c>
      <c r="C49" s="59">
        <v>103648.56173981405</v>
      </c>
      <c r="D49" s="59">
        <f t="shared" si="0"/>
        <v>104.44761968607628</v>
      </c>
    </row>
    <row r="50" spans="1:4">
      <c r="A50" s="33" t="s">
        <v>49</v>
      </c>
      <c r="B50" s="58">
        <v>450402.71</v>
      </c>
      <c r="C50" s="59">
        <v>99234.967777471771</v>
      </c>
      <c r="D50" s="59">
        <f t="shared" si="0"/>
        <v>100</v>
      </c>
    </row>
    <row r="51" spans="1:4">
      <c r="A51" s="56" t="s">
        <v>50</v>
      </c>
      <c r="B51" s="58">
        <v>362179.09</v>
      </c>
      <c r="C51" s="59">
        <v>79009.917167869775</v>
      </c>
      <c r="D51" s="59">
        <f t="shared" si="0"/>
        <v>79.619028390319627</v>
      </c>
    </row>
    <row r="52" spans="1:4">
      <c r="A52" s="56" t="s">
        <v>51</v>
      </c>
      <c r="B52" s="58">
        <v>438538.56</v>
      </c>
      <c r="C52" s="59">
        <v>95076.316696621565</v>
      </c>
      <c r="D52" s="59">
        <f t="shared" si="0"/>
        <v>95.809288626791584</v>
      </c>
    </row>
    <row r="53" spans="1:4">
      <c r="A53" s="56" t="s">
        <v>52</v>
      </c>
      <c r="B53" s="58">
        <v>563485.04</v>
      </c>
      <c r="C53" s="59">
        <v>121621.33858250722</v>
      </c>
      <c r="D53" s="59">
        <f t="shared" si="0"/>
        <v>122.55895407275739</v>
      </c>
    </row>
    <row r="54" spans="1:4">
      <c r="A54" s="56" t="s">
        <v>53</v>
      </c>
      <c r="B54" s="58">
        <v>625107.13</v>
      </c>
      <c r="C54" s="59">
        <v>134341.79075929863</v>
      </c>
      <c r="D54" s="59">
        <f t="shared" si="0"/>
        <v>135.37747204246767</v>
      </c>
    </row>
    <row r="55" spans="1:4">
      <c r="A55" s="56" t="s">
        <v>54</v>
      </c>
      <c r="B55" s="58">
        <v>686521.84</v>
      </c>
      <c r="C55" s="59">
        <v>147809.80185719853</v>
      </c>
      <c r="D55" s="59">
        <f t="shared" si="0"/>
        <v>148.94931208992054</v>
      </c>
    </row>
    <row r="56" spans="1:4">
      <c r="A56" s="56" t="s">
        <v>55</v>
      </c>
      <c r="B56" s="58">
        <v>445572.48</v>
      </c>
      <c r="C56" s="59">
        <v>96043.662041657415</v>
      </c>
      <c r="D56" s="59">
        <f t="shared" si="0"/>
        <v>96.784091528128812</v>
      </c>
    </row>
    <row r="57" spans="1:4">
      <c r="A57" s="56" t="s">
        <v>56</v>
      </c>
      <c r="B57" s="58">
        <v>637384.68999999994</v>
      </c>
      <c r="C57" s="59">
        <v>136787.22358616898</v>
      </c>
      <c r="D57" s="59">
        <f t="shared" si="0"/>
        <v>137.84175744673573</v>
      </c>
    </row>
    <row r="58" spans="1:4">
      <c r="A58" s="56" t="s">
        <v>57</v>
      </c>
      <c r="B58" s="58">
        <v>486820.58</v>
      </c>
      <c r="C58" s="59">
        <v>103805.23055599979</v>
      </c>
      <c r="D58" s="59">
        <f t="shared" si="0"/>
        <v>104.60549630930151</v>
      </c>
    </row>
    <row r="59" spans="1:4">
      <c r="A59" s="56" t="s">
        <v>58</v>
      </c>
      <c r="B59" s="58">
        <v>445921.68</v>
      </c>
      <c r="C59" s="59">
        <v>94581.93804007076</v>
      </c>
      <c r="D59" s="59">
        <f t="shared" si="0"/>
        <v>95.31109865643819</v>
      </c>
    </row>
    <row r="60" spans="1:4">
      <c r="A60" s="56" t="s">
        <v>59</v>
      </c>
      <c r="B60" s="58">
        <v>617936.29</v>
      </c>
      <c r="C60" s="59">
        <v>130419.13391078245</v>
      </c>
      <c r="D60" s="59">
        <f t="shared" si="0"/>
        <v>131.42457425213178</v>
      </c>
    </row>
    <row r="61" spans="1:4">
      <c r="A61" s="56" t="s">
        <v>60</v>
      </c>
      <c r="B61" s="58">
        <v>533352.68000000005</v>
      </c>
      <c r="C61" s="59">
        <v>112699.50892970341</v>
      </c>
      <c r="D61" s="59">
        <f t="shared" si="0"/>
        <v>113.56834335092951</v>
      </c>
    </row>
    <row r="62" spans="1:4">
      <c r="A62" s="56" t="s">
        <v>61</v>
      </c>
      <c r="B62" s="58">
        <v>489021.23</v>
      </c>
      <c r="C62" s="59">
        <v>103075.74579125644</v>
      </c>
      <c r="D62" s="59">
        <f t="shared" si="0"/>
        <v>103.87038772703325</v>
      </c>
    </row>
    <row r="63" spans="1:4">
      <c r="A63" s="56" t="s">
        <v>62</v>
      </c>
      <c r="B63" s="58">
        <v>514917.11</v>
      </c>
      <c r="C63" s="59">
        <v>108600.68376717326</v>
      </c>
      <c r="D63" s="59">
        <f t="shared" si="0"/>
        <v>109.4379191120448</v>
      </c>
    </row>
    <row r="64" spans="1:4">
      <c r="A64" s="56" t="s">
        <v>63</v>
      </c>
      <c r="B64" s="58">
        <v>770511.3</v>
      </c>
      <c r="C64" s="59">
        <v>161815.69032648279</v>
      </c>
      <c r="D64" s="59">
        <f t="shared" si="0"/>
        <v>163.06317616724016</v>
      </c>
    </row>
    <row r="65" spans="1:6">
      <c r="A65" s="56" t="s">
        <v>64</v>
      </c>
      <c r="B65" s="58">
        <v>666350.44999999995</v>
      </c>
      <c r="C65" s="59">
        <v>138756.81185434447</v>
      </c>
      <c r="D65" s="59">
        <f t="shared" si="0"/>
        <v>139.82652986344286</v>
      </c>
    </row>
    <row r="66" spans="1:6">
      <c r="A66" s="56" t="s">
        <v>65</v>
      </c>
      <c r="B66" s="58">
        <v>1037208.23</v>
      </c>
      <c r="C66" s="59">
        <v>213795.65280125325</v>
      </c>
      <c r="D66" s="59">
        <f t="shared" si="0"/>
        <v>215.44386781147216</v>
      </c>
    </row>
    <row r="67" spans="1:6">
      <c r="A67" s="56" t="s">
        <v>66</v>
      </c>
      <c r="B67" s="58">
        <v>662933.28</v>
      </c>
      <c r="C67" s="59">
        <v>135751.84604232281</v>
      </c>
      <c r="D67" s="59">
        <f t="shared" ref="D67:D81" si="1">(C67/C$50)*100</f>
        <v>136.79839786589932</v>
      </c>
    </row>
    <row r="68" spans="1:6">
      <c r="A68" s="56" t="s">
        <v>67</v>
      </c>
      <c r="B68" s="58">
        <v>895475.54</v>
      </c>
      <c r="C68" s="59">
        <v>180943.99372791182</v>
      </c>
      <c r="D68" s="59">
        <f t="shared" si="1"/>
        <v>182.33894541455129</v>
      </c>
    </row>
    <row r="69" spans="1:6">
      <c r="A69" s="56" t="s">
        <v>68</v>
      </c>
      <c r="B69" s="58">
        <v>1620785.67</v>
      </c>
      <c r="C69" s="59">
        <v>322893.32950830448</v>
      </c>
      <c r="D69" s="59">
        <f t="shared" si="1"/>
        <v>325.38261133149422</v>
      </c>
    </row>
    <row r="70" spans="1:6">
      <c r="A70" s="56" t="s">
        <v>69</v>
      </c>
      <c r="B70" s="58">
        <v>627870.18999999994</v>
      </c>
      <c r="C70" s="59">
        <v>123888.16781240873</v>
      </c>
      <c r="D70" s="59">
        <f t="shared" si="1"/>
        <v>124.84325897119272</v>
      </c>
    </row>
    <row r="71" spans="1:6">
      <c r="A71" s="56" t="s">
        <v>70</v>
      </c>
      <c r="B71" s="58">
        <v>1032899.66</v>
      </c>
      <c r="C71" s="59">
        <v>203757.48334076375</v>
      </c>
      <c r="D71" s="59">
        <f t="shared" si="1"/>
        <v>205.32831108251801</v>
      </c>
    </row>
    <row r="72" spans="1:6">
      <c r="A72" s="56" t="s">
        <v>71</v>
      </c>
      <c r="B72" s="58">
        <v>685873.5</v>
      </c>
      <c r="C72" s="59">
        <v>135335.49068163655</v>
      </c>
      <c r="D72" s="59">
        <f t="shared" si="1"/>
        <v>136.37883269647244</v>
      </c>
    </row>
    <row r="73" spans="1:6">
      <c r="A73" s="56" t="s">
        <v>72</v>
      </c>
      <c r="B73" s="58">
        <v>1944953.39</v>
      </c>
      <c r="C73" s="59">
        <v>381175.06447794422</v>
      </c>
      <c r="D73" s="59">
        <f t="shared" si="1"/>
        <v>384.113657730716</v>
      </c>
    </row>
    <row r="74" spans="1:6">
      <c r="A74" s="56" t="s">
        <v>73</v>
      </c>
      <c r="B74" s="58">
        <v>793675.9</v>
      </c>
      <c r="C74" s="59">
        <v>155021.78808813679</v>
      </c>
      <c r="D74" s="59">
        <f t="shared" si="1"/>
        <v>156.21689769251853</v>
      </c>
    </row>
    <row r="75" spans="1:6">
      <c r="A75" s="56" t="s">
        <v>74</v>
      </c>
      <c r="B75" s="58">
        <v>1340278.33</v>
      </c>
      <c r="C75" s="59">
        <v>261025.21291533831</v>
      </c>
      <c r="D75" s="59">
        <f t="shared" si="1"/>
        <v>263.0375348140094</v>
      </c>
    </row>
    <row r="76" spans="1:6">
      <c r="A76" s="56" t="s">
        <v>75</v>
      </c>
      <c r="B76" s="58">
        <v>982222.91</v>
      </c>
      <c r="C76" s="59">
        <v>190898.59598931833</v>
      </c>
      <c r="D76" s="59">
        <f t="shared" si="1"/>
        <v>192.37029069974258</v>
      </c>
    </row>
    <row r="77" spans="1:6">
      <c r="A77" s="56" t="s">
        <v>76</v>
      </c>
      <c r="B77" s="58">
        <v>958217.78</v>
      </c>
      <c r="C77" s="59">
        <v>185962.04364263036</v>
      </c>
      <c r="D77" s="59">
        <f t="shared" si="1"/>
        <v>187.39568098579792</v>
      </c>
    </row>
    <row r="78" spans="1:6">
      <c r="A78" s="56" t="s">
        <v>77</v>
      </c>
      <c r="B78" s="58">
        <v>796391.36</v>
      </c>
      <c r="C78" s="59">
        <v>154549.37036555476</v>
      </c>
      <c r="D78" s="59">
        <f t="shared" si="1"/>
        <v>155.74083795958103</v>
      </c>
    </row>
    <row r="79" spans="1:6">
      <c r="A79" s="56" t="s">
        <v>85</v>
      </c>
      <c r="B79" s="60">
        <v>803915.93</v>
      </c>
      <c r="C79" s="59">
        <v>154851.44649072623</v>
      </c>
      <c r="D79" s="59">
        <f t="shared" si="1"/>
        <v>156.04524288048438</v>
      </c>
    </row>
    <row r="80" spans="1:6">
      <c r="A80" s="7" t="s">
        <v>92</v>
      </c>
      <c r="B80" s="60">
        <v>1742694.9</v>
      </c>
      <c r="C80" s="59">
        <v>334806.55436611921</v>
      </c>
      <c r="D80" s="59">
        <f t="shared" si="1"/>
        <v>337.38767882396257</v>
      </c>
      <c r="F80" s="82"/>
    </row>
    <row r="81" spans="1:6">
      <c r="A81" s="7" t="s">
        <v>93</v>
      </c>
      <c r="B81" s="60">
        <v>1261806.56</v>
      </c>
      <c r="C81" s="59">
        <v>242063.91313522746</v>
      </c>
      <c r="D81" s="59">
        <f t="shared" si="1"/>
        <v>243.93005666917804</v>
      </c>
      <c r="F81" s="82" t="s">
        <v>166</v>
      </c>
    </row>
    <row r="82" spans="1:6">
      <c r="A82" s="7" t="s">
        <v>107</v>
      </c>
      <c r="B82" s="60">
        <v>1358790.11</v>
      </c>
      <c r="C82" s="59">
        <v>256818.86842378799</v>
      </c>
      <c r="D82" s="59">
        <f t="shared" ref="D82:D94" si="2">(C82/C$50)*100</f>
        <v>258.79876234724873</v>
      </c>
      <c r="F82" s="116">
        <v>522.69000000000005</v>
      </c>
    </row>
    <row r="83" spans="1:6">
      <c r="A83" s="7" t="s">
        <v>108</v>
      </c>
      <c r="B83" s="60">
        <v>1462263.19</v>
      </c>
      <c r="C83" s="59">
        <f t="shared" ref="C83:C92" si="3">(B83/F82)*100</f>
        <v>279757.25382157677</v>
      </c>
      <c r="D83" s="59">
        <f t="shared" si="2"/>
        <v>281.91398665933463</v>
      </c>
      <c r="F83" s="116">
        <v>525.96600000000001</v>
      </c>
    </row>
    <row r="84" spans="1:6">
      <c r="A84" s="7" t="s">
        <v>110</v>
      </c>
      <c r="B84" s="60">
        <v>680861.2</v>
      </c>
      <c r="C84" s="59">
        <f t="shared" si="3"/>
        <v>129449.66024419828</v>
      </c>
      <c r="D84" s="59">
        <f t="shared" si="2"/>
        <v>130.44762662137512</v>
      </c>
      <c r="F84" s="116">
        <v>527.42200000000003</v>
      </c>
    </row>
    <row r="85" spans="1:6">
      <c r="A85" s="7" t="s">
        <v>111</v>
      </c>
      <c r="B85" s="60">
        <v>1201564.55</v>
      </c>
      <c r="C85" s="59">
        <f t="shared" si="3"/>
        <v>227818.4357118209</v>
      </c>
      <c r="D85" s="59">
        <f t="shared" si="2"/>
        <v>229.57475657440588</v>
      </c>
      <c r="F85" s="116">
        <v>531.05600000000004</v>
      </c>
    </row>
    <row r="86" spans="1:6" s="2" customFormat="1">
      <c r="A86" s="7" t="s">
        <v>136</v>
      </c>
      <c r="B86" s="61">
        <v>658292.56999999995</v>
      </c>
      <c r="C86" s="59">
        <f t="shared" si="3"/>
        <v>123959.16249887017</v>
      </c>
      <c r="D86" s="59">
        <f t="shared" si="2"/>
        <v>124.91480097705161</v>
      </c>
      <c r="F86" s="116">
        <v>533.197</v>
      </c>
    </row>
    <row r="87" spans="1:6">
      <c r="A87" s="7" t="s">
        <v>137</v>
      </c>
      <c r="B87" s="62">
        <v>1292201.3400000001</v>
      </c>
      <c r="C87" s="59">
        <f t="shared" si="3"/>
        <v>242349.70189254632</v>
      </c>
      <c r="D87" s="59">
        <f t="shared" si="2"/>
        <v>244.21804865800976</v>
      </c>
      <c r="F87" s="116">
        <v>537.70299999999997</v>
      </c>
    </row>
    <row r="88" spans="1:6">
      <c r="A88" s="7" t="s">
        <v>138</v>
      </c>
      <c r="B88" s="62">
        <v>1087172.1599999999</v>
      </c>
      <c r="C88" s="59">
        <f t="shared" si="3"/>
        <v>202188.22658605216</v>
      </c>
      <c r="D88" s="59">
        <f t="shared" si="2"/>
        <v>203.74695645535618</v>
      </c>
      <c r="F88" s="116">
        <v>545.68399999999997</v>
      </c>
    </row>
    <row r="89" spans="1:6">
      <c r="A89" s="7" t="s">
        <v>140</v>
      </c>
      <c r="B89" s="60">
        <v>806187.63</v>
      </c>
      <c r="C89" s="59">
        <f t="shared" si="3"/>
        <v>147738.91666239069</v>
      </c>
      <c r="D89" s="59">
        <f t="shared" si="2"/>
        <v>148.87788041981935</v>
      </c>
      <c r="F89" s="116">
        <v>548.14499999999998</v>
      </c>
    </row>
    <row r="90" spans="1:6">
      <c r="A90" s="7" t="s">
        <v>141</v>
      </c>
      <c r="B90" s="60">
        <v>1979027.05</v>
      </c>
      <c r="C90" s="59">
        <f t="shared" si="3"/>
        <v>361040.792126171</v>
      </c>
      <c r="D90" s="59">
        <f t="shared" si="2"/>
        <v>363.82416421576562</v>
      </c>
      <c r="F90" s="116">
        <v>545.65200000000004</v>
      </c>
    </row>
    <row r="91" spans="1:6">
      <c r="A91" s="7" t="s">
        <v>142</v>
      </c>
      <c r="B91" s="60">
        <v>953099.69</v>
      </c>
      <c r="C91" s="59">
        <f t="shared" si="3"/>
        <v>174671.71200692013</v>
      </c>
      <c r="D91" s="59">
        <f t="shared" si="2"/>
        <v>176.01830878668753</v>
      </c>
      <c r="F91" s="116">
        <v>542.19399999999996</v>
      </c>
    </row>
    <row r="92" spans="1:6">
      <c r="A92" s="7" t="s">
        <v>143</v>
      </c>
      <c r="B92" s="60">
        <v>1624641.56</v>
      </c>
      <c r="C92" s="59">
        <f t="shared" si="3"/>
        <v>299642.11333950586</v>
      </c>
      <c r="D92" s="59">
        <f t="shared" si="2"/>
        <v>301.95214454186618</v>
      </c>
      <c r="F92" s="117"/>
    </row>
    <row r="93" spans="1:6">
      <c r="A93" s="7" t="s">
        <v>149</v>
      </c>
      <c r="B93" s="63">
        <v>1860339.93</v>
      </c>
      <c r="C93" s="59">
        <f t="shared" ref="C93:C107" si="4">(B93/F93)*100</f>
        <v>344794.72338059498</v>
      </c>
      <c r="D93" s="59">
        <f t="shared" si="2"/>
        <v>347.45284963842147</v>
      </c>
      <c r="F93" s="117">
        <v>539.54999999999995</v>
      </c>
    </row>
    <row r="94" spans="1:6">
      <c r="A94" s="7" t="s">
        <v>150</v>
      </c>
      <c r="B94" s="63">
        <v>1253484.51</v>
      </c>
      <c r="C94" s="59">
        <f t="shared" si="4"/>
        <v>232277.74164317915</v>
      </c>
      <c r="D94" s="59">
        <f t="shared" si="2"/>
        <v>234.06844063682018</v>
      </c>
      <c r="F94" s="117">
        <v>539.649</v>
      </c>
    </row>
    <row r="95" spans="1:6">
      <c r="A95" s="7" t="s">
        <v>151</v>
      </c>
      <c r="B95" s="63">
        <v>1323436.1399999999</v>
      </c>
      <c r="C95" s="63">
        <f t="shared" si="4"/>
        <v>243792.72841819056</v>
      </c>
      <c r="D95" s="59">
        <f>(C95/C50)*100</f>
        <v>245.67219990929061</v>
      </c>
      <c r="F95" s="117">
        <v>542.85299999999995</v>
      </c>
    </row>
    <row r="96" spans="1:6">
      <c r="A96" s="45" t="s">
        <v>153</v>
      </c>
      <c r="B96" s="63">
        <v>1708001.48</v>
      </c>
      <c r="C96" s="63">
        <f t="shared" si="4"/>
        <v>311088.71484773426</v>
      </c>
      <c r="D96" s="59">
        <f>(C96/C50)*100</f>
        <v>313.48699134495746</v>
      </c>
      <c r="E96" s="17"/>
      <c r="F96" s="117">
        <v>549.04</v>
      </c>
    </row>
    <row r="97" spans="1:6">
      <c r="A97" s="45" t="s">
        <v>154</v>
      </c>
      <c r="B97" s="63">
        <v>1423831.2</v>
      </c>
      <c r="C97" s="59">
        <f t="shared" si="4"/>
        <v>258338.70695583228</v>
      </c>
      <c r="D97" s="63">
        <f>(C97/C50)*100</f>
        <v>260.33031777179667</v>
      </c>
      <c r="E97" s="20"/>
      <c r="F97" s="117">
        <v>551.149</v>
      </c>
    </row>
    <row r="98" spans="1:6">
      <c r="A98" s="45" t="s">
        <v>157</v>
      </c>
      <c r="B98" s="63">
        <v>653433.38</v>
      </c>
      <c r="C98" s="63">
        <f t="shared" si="4"/>
        <v>117770.75707192227</v>
      </c>
      <c r="D98" s="63">
        <f>(C98/C50)*100</f>
        <v>118.67868727081753</v>
      </c>
      <c r="E98" s="17"/>
      <c r="F98" s="117">
        <v>554.83500000000004</v>
      </c>
    </row>
    <row r="99" spans="1:6">
      <c r="A99" s="45" t="s">
        <v>158</v>
      </c>
      <c r="B99" s="63">
        <v>1155883.1499999999</v>
      </c>
      <c r="C99" s="63">
        <f t="shared" si="4"/>
        <v>207220.67647538648</v>
      </c>
      <c r="D99" s="63">
        <f>(C99/C50)*100</f>
        <v>208.81820301495532</v>
      </c>
      <c r="F99" s="117">
        <v>557.803</v>
      </c>
    </row>
    <row r="100" spans="1:6" s="25" customFormat="1">
      <c r="A100" s="57" t="s">
        <v>159</v>
      </c>
      <c r="B100" s="64">
        <v>1214966.8</v>
      </c>
      <c r="C100" s="64">
        <f t="shared" si="4"/>
        <v>215202.91621204177</v>
      </c>
      <c r="D100" s="64">
        <f>(C100/C50)*100</f>
        <v>216.86198023928509</v>
      </c>
      <c r="F100" s="117">
        <v>564.56799999999998</v>
      </c>
    </row>
    <row r="101" spans="1:6">
      <c r="A101" s="45" t="s">
        <v>163</v>
      </c>
      <c r="B101" s="63">
        <v>907384.9</v>
      </c>
      <c r="C101" s="63">
        <f t="shared" si="4"/>
        <v>159263.53867918235</v>
      </c>
      <c r="D101" s="63">
        <f>(C101/C50)*100</f>
        <v>160.49134921504776</v>
      </c>
      <c r="F101" s="117">
        <v>569.73800000000006</v>
      </c>
    </row>
    <row r="102" spans="1:6">
      <c r="A102" s="45" t="s">
        <v>164</v>
      </c>
      <c r="B102" s="63">
        <v>1092706.3500000001</v>
      </c>
      <c r="C102" s="63">
        <f t="shared" si="4"/>
        <v>191021.22426289346</v>
      </c>
      <c r="D102" s="63">
        <f>(C102/C50)*100</f>
        <v>192.49386435157277</v>
      </c>
      <c r="F102" s="117">
        <v>572.03399999999999</v>
      </c>
    </row>
    <row r="103" spans="1:6">
      <c r="A103" s="45" t="s">
        <v>165</v>
      </c>
      <c r="B103" s="63">
        <v>1005632.04</v>
      </c>
      <c r="C103" s="63">
        <f t="shared" si="4"/>
        <v>174607.69041112065</v>
      </c>
      <c r="D103" s="63">
        <f>(C103/C50)*100</f>
        <v>175.95379362914443</v>
      </c>
      <c r="F103" s="117">
        <v>575.93799999999999</v>
      </c>
    </row>
    <row r="104" spans="1:6">
      <c r="A104" s="45" t="s">
        <v>169</v>
      </c>
      <c r="B104" s="63">
        <v>906287.41</v>
      </c>
      <c r="C104" s="63">
        <f t="shared" si="4"/>
        <v>156447.15368561333</v>
      </c>
      <c r="D104" s="63">
        <f>(C104/C50)*100</f>
        <v>157.65325186222293</v>
      </c>
      <c r="F104" s="117">
        <v>579.29300000000001</v>
      </c>
    </row>
    <row r="105" spans="1:6">
      <c r="A105" s="45" t="s">
        <v>186</v>
      </c>
      <c r="B105" s="63">
        <v>1057222.68</v>
      </c>
      <c r="C105" s="63">
        <f t="shared" si="4"/>
        <v>181772.68929090913</v>
      </c>
      <c r="D105" s="63">
        <f>(C105/C50)*100</f>
        <v>183.17402964096593</v>
      </c>
      <c r="F105" s="117">
        <v>581.61800000000005</v>
      </c>
    </row>
    <row r="106" spans="1:6">
      <c r="A106" s="45" t="s">
        <v>187</v>
      </c>
      <c r="B106" s="63">
        <v>822770.29</v>
      </c>
      <c r="C106" s="63">
        <f t="shared" si="4"/>
        <v>139476.94088968073</v>
      </c>
      <c r="D106" s="63">
        <f>(C106/C50)*100</f>
        <v>140.55221059017126</v>
      </c>
      <c r="F106" s="117">
        <v>589.89700000000005</v>
      </c>
    </row>
    <row r="107" spans="1:6">
      <c r="A107" s="45" t="s">
        <v>188</v>
      </c>
      <c r="B107" s="63">
        <v>1024397.06</v>
      </c>
      <c r="C107" s="63">
        <f t="shared" si="4"/>
        <v>170656.3324109691</v>
      </c>
      <c r="D107" s="63">
        <f>(C107/C50)*100</f>
        <v>171.97197342136019</v>
      </c>
      <c r="F107" s="117">
        <v>600.26900000000001</v>
      </c>
    </row>
    <row r="108" spans="1:6">
      <c r="D108" s="2"/>
      <c r="F108" s="11"/>
    </row>
    <row r="109" spans="1:6">
      <c r="D109" s="2"/>
      <c r="F109" s="11"/>
    </row>
    <row r="111" spans="1:6">
      <c r="D111" s="2"/>
      <c r="F111" s="11"/>
    </row>
  </sheetData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114"/>
  <sheetViews>
    <sheetView topLeftCell="A112" zoomScale="110" zoomScaleNormal="110" workbookViewId="0">
      <selection activeCell="M62" sqref="A61:M62"/>
    </sheetView>
  </sheetViews>
  <sheetFormatPr defaultRowHeight="15"/>
  <cols>
    <col min="1" max="1" width="11.5703125" style="76" customWidth="1"/>
    <col min="2" max="2" width="14.5703125" bestFit="1" customWidth="1"/>
    <col min="3" max="3" width="13.42578125" style="25" customWidth="1"/>
    <col min="4" max="4" width="16.85546875" customWidth="1"/>
    <col min="5" max="5" width="13.42578125" customWidth="1"/>
    <col min="6" max="6" width="14.5703125" bestFit="1" customWidth="1"/>
    <col min="7" max="7" width="13.42578125" style="2" customWidth="1"/>
    <col min="8" max="8" width="13.42578125" customWidth="1"/>
    <col min="9" max="9" width="13.42578125" style="25" customWidth="1"/>
    <col min="10" max="10" width="13.42578125" customWidth="1"/>
    <col min="11" max="11" width="13.42578125" style="1" customWidth="1"/>
    <col min="12" max="12" width="13.42578125" customWidth="1"/>
    <col min="13" max="13" width="13.42578125" style="31" customWidth="1"/>
    <col min="14" max="14" width="13.42578125" customWidth="1"/>
    <col min="15" max="15" width="13.42578125" style="1" customWidth="1"/>
    <col min="16" max="17" width="13.42578125" customWidth="1"/>
  </cols>
  <sheetData>
    <row r="1" spans="1:17" s="211" customFormat="1" ht="45">
      <c r="A1" s="210" t="s">
        <v>94</v>
      </c>
      <c r="B1" s="210" t="s">
        <v>95</v>
      </c>
      <c r="C1" s="210" t="s">
        <v>125</v>
      </c>
      <c r="D1" s="210" t="s">
        <v>96</v>
      </c>
      <c r="E1" s="210" t="s">
        <v>126</v>
      </c>
      <c r="F1" s="210" t="s">
        <v>97</v>
      </c>
      <c r="G1" s="210" t="s">
        <v>127</v>
      </c>
      <c r="H1" s="210" t="s">
        <v>98</v>
      </c>
      <c r="I1" s="210" t="s">
        <v>128</v>
      </c>
      <c r="J1" s="210" t="s">
        <v>99</v>
      </c>
      <c r="K1" s="210" t="s">
        <v>129</v>
      </c>
      <c r="L1" s="210" t="s">
        <v>100</v>
      </c>
      <c r="M1" s="210" t="s">
        <v>100</v>
      </c>
      <c r="N1" s="210" t="s">
        <v>101</v>
      </c>
      <c r="O1" s="210" t="s">
        <v>130</v>
      </c>
      <c r="P1" s="210" t="s">
        <v>102</v>
      </c>
      <c r="Q1" s="210" t="s">
        <v>120</v>
      </c>
    </row>
    <row r="2" spans="1:17">
      <c r="A2" s="209">
        <v>39448</v>
      </c>
      <c r="B2" s="205">
        <v>9154197</v>
      </c>
      <c r="C2" s="205">
        <f>(B2/B$38)*100</f>
        <v>85.356746972763261</v>
      </c>
      <c r="D2" s="205">
        <v>16223164.999999998</v>
      </c>
      <c r="E2" s="205">
        <f>(D2/D$38)*100</f>
        <v>66.527147501599387</v>
      </c>
      <c r="F2" s="205">
        <v>6254794</v>
      </c>
      <c r="G2" s="205">
        <f>(F2/F$38)*100</f>
        <v>91.858471906389681</v>
      </c>
      <c r="H2" s="212">
        <v>1230247</v>
      </c>
      <c r="I2" s="205">
        <f>(H2/H$38)*100</f>
        <v>97.897769095184472</v>
      </c>
      <c r="J2" s="212">
        <v>961902</v>
      </c>
      <c r="K2" s="205">
        <f>(J2/J$38)*100</f>
        <v>91.177187077302818</v>
      </c>
      <c r="L2" s="212">
        <v>1053602</v>
      </c>
      <c r="M2" s="205">
        <f>(L2/L$38)*100</f>
        <v>51.174967444991637</v>
      </c>
      <c r="N2" s="212">
        <v>1082735</v>
      </c>
      <c r="O2" s="205">
        <f>(N2/N$38)*100</f>
        <v>92.61095078186878</v>
      </c>
      <c r="P2" s="212">
        <v>43377</v>
      </c>
      <c r="Q2" s="205">
        <f>(P2/P$38)*100</f>
        <v>114.23417254819341</v>
      </c>
    </row>
    <row r="3" spans="1:17">
      <c r="A3" s="209">
        <v>39479</v>
      </c>
      <c r="B3" s="205">
        <v>8792623</v>
      </c>
      <c r="C3" s="205">
        <f t="shared" ref="C3:C66" si="0">(B3/B$38)*100</f>
        <v>81.98531194357065</v>
      </c>
      <c r="D3" s="205">
        <v>18320092.999999993</v>
      </c>
      <c r="E3" s="205">
        <f t="shared" ref="E3:E66" si="1">(D3/D$38)*100</f>
        <v>75.126125466517664</v>
      </c>
      <c r="F3" s="205">
        <v>6127132</v>
      </c>
      <c r="G3" s="205">
        <f t="shared" ref="G3:G66" si="2">(F3/F$38)*100</f>
        <v>89.983616197230674</v>
      </c>
      <c r="H3" s="212">
        <v>1081066</v>
      </c>
      <c r="I3" s="205">
        <f t="shared" ref="I3:I66" si="3">(H3/H$38)*100</f>
        <v>86.026586242156824</v>
      </c>
      <c r="J3" s="212">
        <v>841017</v>
      </c>
      <c r="K3" s="205">
        <f t="shared" ref="K3:K66" si="4">(J3/J$38)*100</f>
        <v>79.718686876825274</v>
      </c>
      <c r="L3" s="212">
        <v>1053009</v>
      </c>
      <c r="M3" s="205">
        <f t="shared" ref="M3:M66" si="5">(L3/L$38)*100</f>
        <v>51.146164580442324</v>
      </c>
      <c r="N3" s="212">
        <v>1068266</v>
      </c>
      <c r="O3" s="205">
        <f t="shared" ref="O3:O66" si="6">(N3/N$38)*100</f>
        <v>91.37335538977112</v>
      </c>
      <c r="P3" s="212">
        <v>34128</v>
      </c>
      <c r="Q3" s="205">
        <f t="shared" ref="Q3:Q66" si="7">(P3/P$38)*100</f>
        <v>89.876751290424522</v>
      </c>
    </row>
    <row r="4" spans="1:17">
      <c r="A4" s="209">
        <v>39508</v>
      </c>
      <c r="B4" s="205">
        <v>8919247</v>
      </c>
      <c r="C4" s="205">
        <f t="shared" si="0"/>
        <v>83.165995812257236</v>
      </c>
      <c r="D4" s="205">
        <v>23055903.999999989</v>
      </c>
      <c r="E4" s="205">
        <f t="shared" si="1"/>
        <v>94.546503483797082</v>
      </c>
      <c r="F4" s="205">
        <v>6463528</v>
      </c>
      <c r="G4" s="205">
        <f t="shared" si="2"/>
        <v>94.923958359645908</v>
      </c>
      <c r="H4" s="212">
        <v>1328212</v>
      </c>
      <c r="I4" s="205">
        <f t="shared" si="3"/>
        <v>105.69340277639625</v>
      </c>
      <c r="J4" s="212">
        <v>1034719</v>
      </c>
      <c r="K4" s="205">
        <f t="shared" si="4"/>
        <v>98.079396690556507</v>
      </c>
      <c r="L4" s="212">
        <v>1660484</v>
      </c>
      <c r="M4" s="205">
        <f t="shared" si="5"/>
        <v>80.652100739111631</v>
      </c>
      <c r="N4" s="212">
        <v>1135241</v>
      </c>
      <c r="O4" s="205">
        <f t="shared" si="6"/>
        <v>97.102013305711466</v>
      </c>
      <c r="P4" s="212">
        <v>35573</v>
      </c>
      <c r="Q4" s="205">
        <f t="shared" si="7"/>
        <v>93.682186874539127</v>
      </c>
    </row>
    <row r="5" spans="1:17">
      <c r="A5" s="209">
        <v>39539</v>
      </c>
      <c r="B5" s="205">
        <v>9242055</v>
      </c>
      <c r="C5" s="205">
        <f t="shared" si="0"/>
        <v>86.175963893213307</v>
      </c>
      <c r="D5" s="205">
        <v>22346719</v>
      </c>
      <c r="E5" s="205">
        <f t="shared" si="1"/>
        <v>91.638312936458078</v>
      </c>
      <c r="F5" s="205">
        <v>6217018</v>
      </c>
      <c r="G5" s="205">
        <f t="shared" si="2"/>
        <v>91.303690144634501</v>
      </c>
      <c r="H5" s="212">
        <v>1366252</v>
      </c>
      <c r="I5" s="205">
        <f t="shared" si="3"/>
        <v>108.72046249398208</v>
      </c>
      <c r="J5" s="212">
        <v>1030790.9999999999</v>
      </c>
      <c r="K5" s="205">
        <f>(J5/J$38)*100</f>
        <v>97.707067710224152</v>
      </c>
      <c r="L5" s="212">
        <v>1700861</v>
      </c>
      <c r="M5" s="205">
        <f t="shared" si="5"/>
        <v>82.61326981484082</v>
      </c>
      <c r="N5" s="212">
        <v>1019176</v>
      </c>
      <c r="O5" s="205">
        <f t="shared" si="6"/>
        <v>87.174477941566408</v>
      </c>
      <c r="P5" s="212">
        <v>31432</v>
      </c>
      <c r="Q5" s="205">
        <f t="shared" si="7"/>
        <v>82.776782892657749</v>
      </c>
    </row>
    <row r="6" spans="1:17">
      <c r="A6" s="209">
        <v>39569</v>
      </c>
      <c r="B6" s="205">
        <v>8441208</v>
      </c>
      <c r="C6" s="205">
        <f t="shared" si="0"/>
        <v>78.70860277536795</v>
      </c>
      <c r="D6" s="205">
        <v>22356105.999999985</v>
      </c>
      <c r="E6" s="205">
        <f t="shared" si="1"/>
        <v>91.676806678807154</v>
      </c>
      <c r="F6" s="205">
        <v>5898313</v>
      </c>
      <c r="G6" s="205">
        <f t="shared" si="2"/>
        <v>86.623159612545692</v>
      </c>
      <c r="H6" s="212">
        <v>1232853</v>
      </c>
      <c r="I6" s="205">
        <f t="shared" si="3"/>
        <v>98.10514337552172</v>
      </c>
      <c r="J6" s="212">
        <v>1090745</v>
      </c>
      <c r="K6" s="205">
        <f t="shared" si="4"/>
        <v>103.39001365901377</v>
      </c>
      <c r="L6" s="212">
        <v>1702065</v>
      </c>
      <c r="M6" s="205">
        <f t="shared" si="5"/>
        <v>82.671749829878536</v>
      </c>
      <c r="N6" s="212">
        <v>1085725</v>
      </c>
      <c r="O6" s="205">
        <f t="shared" si="6"/>
        <v>92.866698257324728</v>
      </c>
      <c r="P6" s="212">
        <v>36057</v>
      </c>
      <c r="Q6" s="205">
        <f t="shared" si="7"/>
        <v>94.956810281259877</v>
      </c>
    </row>
    <row r="7" spans="1:17">
      <c r="A7" s="209">
        <v>39600</v>
      </c>
      <c r="B7" s="205">
        <v>8247535</v>
      </c>
      <c r="C7" s="205">
        <f t="shared" si="0"/>
        <v>76.902731953879638</v>
      </c>
      <c r="D7" s="205">
        <v>21870995.000000004</v>
      </c>
      <c r="E7" s="205">
        <f t="shared" si="1"/>
        <v>89.687487637075947</v>
      </c>
      <c r="F7" s="205">
        <v>5776497</v>
      </c>
      <c r="G7" s="205">
        <f t="shared" si="2"/>
        <v>84.834158789537156</v>
      </c>
      <c r="H7" s="212">
        <v>1347727</v>
      </c>
      <c r="I7" s="205">
        <f t="shared" si="3"/>
        <v>107.24632260785492</v>
      </c>
      <c r="J7" s="212">
        <v>929514</v>
      </c>
      <c r="K7" s="205">
        <f t="shared" si="4"/>
        <v>88.107179181426019</v>
      </c>
      <c r="L7" s="212">
        <v>1695893</v>
      </c>
      <c r="M7" s="205">
        <f t="shared" si="5"/>
        <v>82.37196689564864</v>
      </c>
      <c r="N7" s="212">
        <v>1228325</v>
      </c>
      <c r="O7" s="205">
        <f t="shared" si="6"/>
        <v>105.06388554830035</v>
      </c>
      <c r="P7" s="212">
        <v>29516</v>
      </c>
      <c r="Q7" s="205">
        <f t="shared" si="7"/>
        <v>77.730959654482248</v>
      </c>
    </row>
    <row r="8" spans="1:17">
      <c r="A8" s="209">
        <v>39630</v>
      </c>
      <c r="B8" s="205">
        <v>7807577</v>
      </c>
      <c r="C8" s="205">
        <f t="shared" si="0"/>
        <v>72.800418699681259</v>
      </c>
      <c r="D8" s="205">
        <v>24230390.999999996</v>
      </c>
      <c r="E8" s="205">
        <f>(D8/D$38)*100</f>
        <v>99.362781311687726</v>
      </c>
      <c r="F8" s="205">
        <v>5596409</v>
      </c>
      <c r="G8" s="205">
        <f t="shared" si="2"/>
        <v>82.189370090072728</v>
      </c>
      <c r="H8" s="212">
        <v>1457177</v>
      </c>
      <c r="I8" s="205">
        <f t="shared" si="3"/>
        <v>115.95588323061436</v>
      </c>
      <c r="J8" s="212">
        <v>1090941</v>
      </c>
      <c r="K8" s="205">
        <f t="shared" si="4"/>
        <v>103.40859219265562</v>
      </c>
      <c r="L8" s="212">
        <v>1707112</v>
      </c>
      <c r="M8" s="205">
        <f t="shared" si="5"/>
        <v>82.916889892914554</v>
      </c>
      <c r="N8" s="212">
        <v>1212365</v>
      </c>
      <c r="O8" s="205">
        <f t="shared" si="6"/>
        <v>103.69875855556563</v>
      </c>
      <c r="P8" s="212">
        <v>37888</v>
      </c>
      <c r="Q8" s="205">
        <f t="shared" si="7"/>
        <v>99.778784367428628</v>
      </c>
    </row>
    <row r="9" spans="1:17">
      <c r="A9" s="209">
        <v>39661</v>
      </c>
      <c r="B9" s="205">
        <v>8655898</v>
      </c>
      <c r="C9" s="205">
        <f t="shared" si="0"/>
        <v>80.710443024991434</v>
      </c>
      <c r="D9" s="205">
        <v>23722448.000000007</v>
      </c>
      <c r="E9" s="205">
        <f t="shared" si="1"/>
        <v>97.279833940850764</v>
      </c>
      <c r="F9" s="205">
        <v>5999062</v>
      </c>
      <c r="G9" s="205">
        <f t="shared" si="2"/>
        <v>88.102768563071763</v>
      </c>
      <c r="H9" s="212">
        <v>1578743</v>
      </c>
      <c r="I9" s="205">
        <f t="shared" si="3"/>
        <v>125.62958306310752</v>
      </c>
      <c r="J9" s="212">
        <v>953128</v>
      </c>
      <c r="K9" s="205">
        <f t="shared" si="4"/>
        <v>90.345513331519712</v>
      </c>
      <c r="L9" s="212">
        <v>1702280</v>
      </c>
      <c r="M9" s="205">
        <f t="shared" si="5"/>
        <v>82.682192689706696</v>
      </c>
      <c r="N9" s="212">
        <v>1185209</v>
      </c>
      <c r="O9" s="205">
        <f t="shared" si="6"/>
        <v>101.37598984537115</v>
      </c>
      <c r="P9" s="212">
        <v>31675</v>
      </c>
      <c r="Q9" s="205">
        <f t="shared" si="7"/>
        <v>83.416728115453481</v>
      </c>
    </row>
    <row r="10" spans="1:17">
      <c r="A10" s="209">
        <v>39692</v>
      </c>
      <c r="B10" s="205">
        <v>10060844</v>
      </c>
      <c r="C10" s="205">
        <f t="shared" si="0"/>
        <v>93.810622126707926</v>
      </c>
      <c r="D10" s="205">
        <v>23167339.000000004</v>
      </c>
      <c r="E10" s="205">
        <f t="shared" si="1"/>
        <v>95.003470584966408</v>
      </c>
      <c r="F10" s="205">
        <v>6866859</v>
      </c>
      <c r="G10" s="205">
        <f t="shared" si="2"/>
        <v>100.84731400213008</v>
      </c>
      <c r="H10" s="212">
        <v>1686305</v>
      </c>
      <c r="I10" s="205">
        <f t="shared" si="3"/>
        <v>134.18890475982064</v>
      </c>
      <c r="J10" s="212">
        <v>1208131</v>
      </c>
      <c r="K10" s="205">
        <f t="shared" si="4"/>
        <v>114.51684911860971</v>
      </c>
      <c r="L10" s="212">
        <v>1702661</v>
      </c>
      <c r="M10" s="205">
        <f t="shared" si="5"/>
        <v>82.700698408751023</v>
      </c>
      <c r="N10" s="212">
        <v>1176240</v>
      </c>
      <c r="O10" s="205">
        <f t="shared" si="6"/>
        <v>100.60883295327605</v>
      </c>
      <c r="P10" s="212">
        <v>37340</v>
      </c>
      <c r="Q10" s="205">
        <f t="shared" si="7"/>
        <v>98.335615716843989</v>
      </c>
    </row>
    <row r="11" spans="1:17">
      <c r="A11" s="209">
        <v>39722</v>
      </c>
      <c r="B11" s="205">
        <v>10417519</v>
      </c>
      <c r="C11" s="205">
        <f t="shared" si="0"/>
        <v>97.136377266837698</v>
      </c>
      <c r="D11" s="205">
        <v>23311435.999999993</v>
      </c>
      <c r="E11" s="205">
        <f t="shared" si="1"/>
        <v>95.594376389939555</v>
      </c>
      <c r="F11" s="205">
        <v>7033669</v>
      </c>
      <c r="G11" s="205">
        <f t="shared" si="2"/>
        <v>103.2971007894655</v>
      </c>
      <c r="H11" s="212">
        <v>1620253</v>
      </c>
      <c r="I11" s="205">
        <f t="shared" si="3"/>
        <v>128.93277046786534</v>
      </c>
      <c r="J11" s="212">
        <v>1220340</v>
      </c>
      <c r="K11" s="205">
        <f t="shared" si="4"/>
        <v>115.67412114530973</v>
      </c>
      <c r="L11" s="212">
        <v>1992225</v>
      </c>
      <c r="M11" s="205">
        <f t="shared" si="5"/>
        <v>96.76523916820436</v>
      </c>
      <c r="N11" s="212">
        <v>1367515</v>
      </c>
      <c r="O11" s="205">
        <f t="shared" si="6"/>
        <v>116.96940096927437</v>
      </c>
      <c r="P11" s="212">
        <v>33217</v>
      </c>
      <c r="Q11" s="205">
        <f t="shared" si="7"/>
        <v>87.477615084799325</v>
      </c>
    </row>
    <row r="12" spans="1:17">
      <c r="A12" s="209">
        <v>39753</v>
      </c>
      <c r="B12" s="205">
        <v>10939943</v>
      </c>
      <c r="C12" s="205">
        <f t="shared" si="0"/>
        <v>102.00763065809623</v>
      </c>
      <c r="D12" s="205">
        <v>23010936.999999996</v>
      </c>
      <c r="E12" s="205">
        <f t="shared" si="1"/>
        <v>94.362105048491514</v>
      </c>
      <c r="F12" s="205">
        <v>7167194</v>
      </c>
      <c r="G12" s="205">
        <f t="shared" si="2"/>
        <v>105.25806104831665</v>
      </c>
      <c r="H12" s="212">
        <v>1562292</v>
      </c>
      <c r="I12" s="205">
        <f t="shared" si="3"/>
        <v>124.32048318366471</v>
      </c>
      <c r="J12" s="212">
        <v>1378567</v>
      </c>
      <c r="K12" s="205">
        <f t="shared" si="4"/>
        <v>130.67221115830523</v>
      </c>
      <c r="L12" s="212">
        <v>1997523</v>
      </c>
      <c r="M12" s="205">
        <f t="shared" si="5"/>
        <v>97.022570662946748</v>
      </c>
      <c r="N12" s="212">
        <v>1298466</v>
      </c>
      <c r="O12" s="205">
        <f t="shared" si="6"/>
        <v>111.06334497169669</v>
      </c>
      <c r="P12" s="212">
        <v>41940</v>
      </c>
      <c r="Q12" s="205">
        <f t="shared" si="7"/>
        <v>110.44980511956177</v>
      </c>
    </row>
    <row r="13" spans="1:17">
      <c r="A13" s="209">
        <v>39783</v>
      </c>
      <c r="B13" s="205">
        <v>10360373</v>
      </c>
      <c r="C13" s="205">
        <f t="shared" si="0"/>
        <v>96.60352914673436</v>
      </c>
      <c r="D13" s="205">
        <v>19786049.999999996</v>
      </c>
      <c r="E13" s="205">
        <f t="shared" si="1"/>
        <v>81.137648962087269</v>
      </c>
      <c r="F13" s="205">
        <v>7274055</v>
      </c>
      <c r="G13" s="205">
        <f t="shared" si="2"/>
        <v>106.8274313851157</v>
      </c>
      <c r="H13" s="212">
        <v>1385450</v>
      </c>
      <c r="I13" s="205">
        <f t="shared" si="3"/>
        <v>110.2481568277942</v>
      </c>
      <c r="J13" s="212">
        <v>1271873</v>
      </c>
      <c r="K13" s="205">
        <f t="shared" si="4"/>
        <v>120.55885366655892</v>
      </c>
      <c r="L13" s="212">
        <v>1992425</v>
      </c>
      <c r="M13" s="205">
        <f t="shared" si="5"/>
        <v>96.774953456416611</v>
      </c>
      <c r="N13" s="212">
        <v>1299727</v>
      </c>
      <c r="O13" s="205">
        <f t="shared" si="6"/>
        <v>111.17120368960639</v>
      </c>
      <c r="P13" s="212">
        <v>36511</v>
      </c>
      <c r="Q13" s="205">
        <f t="shared" si="7"/>
        <v>96.152428104919423</v>
      </c>
    </row>
    <row r="14" spans="1:17">
      <c r="A14" s="209">
        <v>39814</v>
      </c>
      <c r="B14" s="205">
        <v>10455486</v>
      </c>
      <c r="C14" s="205">
        <f t="shared" si="0"/>
        <v>97.49039407599254</v>
      </c>
      <c r="D14" s="205">
        <v>16355471.999999998</v>
      </c>
      <c r="E14" s="205">
        <f t="shared" si="1"/>
        <v>67.069705461436087</v>
      </c>
      <c r="F14" s="205">
        <v>6597542</v>
      </c>
      <c r="G14" s="205">
        <f t="shared" si="2"/>
        <v>96.892100116842542</v>
      </c>
      <c r="H14" s="212">
        <v>1352244</v>
      </c>
      <c r="I14" s="205">
        <f t="shared" si="3"/>
        <v>107.60576605539265</v>
      </c>
      <c r="J14" s="212">
        <v>1083929</v>
      </c>
      <c r="K14" s="205">
        <f t="shared" si="4"/>
        <v>102.74393567277515</v>
      </c>
      <c r="L14" s="212">
        <v>2001014</v>
      </c>
      <c r="M14" s="205">
        <f t="shared" si="5"/>
        <v>97.192133563691499</v>
      </c>
      <c r="N14" s="212">
        <v>1250999</v>
      </c>
      <c r="O14" s="205">
        <f t="shared" si="6"/>
        <v>107.00328964812911</v>
      </c>
      <c r="P14" s="212">
        <v>41136</v>
      </c>
      <c r="Q14" s="205">
        <f t="shared" si="7"/>
        <v>108.33245549352155</v>
      </c>
    </row>
    <row r="15" spans="1:17">
      <c r="A15" s="209">
        <v>39845</v>
      </c>
      <c r="B15" s="205">
        <v>9826222</v>
      </c>
      <c r="C15" s="205">
        <f t="shared" si="0"/>
        <v>91.622929346200408</v>
      </c>
      <c r="D15" s="205">
        <v>23142512</v>
      </c>
      <c r="E15" s="205">
        <f t="shared" si="1"/>
        <v>94.901661259164555</v>
      </c>
      <c r="F15" s="205">
        <v>6820060</v>
      </c>
      <c r="G15" s="205">
        <f t="shared" si="2"/>
        <v>100.1600196441149</v>
      </c>
      <c r="H15" s="212">
        <v>1311842</v>
      </c>
      <c r="I15" s="205">
        <f t="shared" si="3"/>
        <v>104.3907485288442</v>
      </c>
      <c r="J15" s="212">
        <v>1005974</v>
      </c>
      <c r="K15" s="205">
        <f t="shared" si="4"/>
        <v>95.354703070481833</v>
      </c>
      <c r="L15" s="212">
        <v>1994649</v>
      </c>
      <c r="M15" s="205">
        <f t="shared" si="5"/>
        <v>96.882976341336786</v>
      </c>
      <c r="N15" s="212">
        <v>1203441</v>
      </c>
      <c r="O15" s="205">
        <f t="shared" si="6"/>
        <v>102.93545070574328</v>
      </c>
      <c r="P15" s="212">
        <v>30672</v>
      </c>
      <c r="Q15" s="205">
        <f t="shared" si="7"/>
        <v>80.775308121773932</v>
      </c>
    </row>
    <row r="16" spans="1:17">
      <c r="A16" s="209">
        <v>39873</v>
      </c>
      <c r="B16" s="205">
        <v>10594145</v>
      </c>
      <c r="C16" s="205">
        <f t="shared" si="0"/>
        <v>98.783296247367744</v>
      </c>
      <c r="D16" s="205">
        <v>25379275.000000007</v>
      </c>
      <c r="E16" s="205">
        <f t="shared" si="1"/>
        <v>104.074067631603</v>
      </c>
      <c r="F16" s="205">
        <v>7084013</v>
      </c>
      <c r="G16" s="205">
        <f t="shared" si="2"/>
        <v>104.03645733896261</v>
      </c>
      <c r="H16" s="212">
        <v>1528835</v>
      </c>
      <c r="I16" s="205">
        <f t="shared" si="3"/>
        <v>121.65811890997202</v>
      </c>
      <c r="J16" s="212">
        <v>1089510</v>
      </c>
      <c r="K16" s="205">
        <f t="shared" si="4"/>
        <v>103.27294993938278</v>
      </c>
      <c r="L16" s="212">
        <v>2001010</v>
      </c>
      <c r="M16" s="205">
        <f t="shared" si="5"/>
        <v>97.191939277927247</v>
      </c>
      <c r="N16" s="212">
        <v>1076666</v>
      </c>
      <c r="O16" s="205">
        <f t="shared" si="6"/>
        <v>92.091843280684145</v>
      </c>
      <c r="P16" s="212">
        <v>33673</v>
      </c>
      <c r="Q16" s="205">
        <f t="shared" si="7"/>
        <v>88.678499947329612</v>
      </c>
    </row>
    <row r="17" spans="1:17">
      <c r="A17" s="209">
        <v>39904</v>
      </c>
      <c r="B17" s="205">
        <v>9837042</v>
      </c>
      <c r="C17" s="205">
        <f t="shared" si="0"/>
        <v>91.723818588833623</v>
      </c>
      <c r="D17" s="205">
        <v>23414733.999999996</v>
      </c>
      <c r="E17" s="205">
        <f t="shared" si="1"/>
        <v>96.017975686539231</v>
      </c>
      <c r="F17" s="205">
        <v>6695131</v>
      </c>
      <c r="G17" s="205">
        <f t="shared" si="2"/>
        <v>98.325301020800794</v>
      </c>
      <c r="H17" s="212">
        <v>1379903</v>
      </c>
      <c r="I17" s="205">
        <f t="shared" si="3"/>
        <v>109.80675040683079</v>
      </c>
      <c r="J17" s="212">
        <v>1372859</v>
      </c>
      <c r="K17" s="205">
        <f t="shared" si="4"/>
        <v>130.13115876020515</v>
      </c>
      <c r="L17" s="212">
        <v>2002874</v>
      </c>
      <c r="M17" s="205">
        <f t="shared" si="5"/>
        <v>97.282476444065381</v>
      </c>
      <c r="N17" s="212">
        <v>1078643</v>
      </c>
      <c r="O17" s="205">
        <f t="shared" si="6"/>
        <v>92.260944537866877</v>
      </c>
      <c r="P17" s="212">
        <v>35488</v>
      </c>
      <c r="Q17" s="205">
        <f t="shared" si="7"/>
        <v>93.458337722532391</v>
      </c>
    </row>
    <row r="18" spans="1:17">
      <c r="A18" s="209">
        <v>39934</v>
      </c>
      <c r="B18" s="205">
        <v>9343398</v>
      </c>
      <c r="C18" s="205">
        <f t="shared" si="0"/>
        <v>87.12091939378432</v>
      </c>
      <c r="D18" s="205">
        <v>25431251.999999996</v>
      </c>
      <c r="E18" s="205">
        <f t="shared" si="1"/>
        <v>104.28721232597613</v>
      </c>
      <c r="F18" s="205">
        <v>6475800</v>
      </c>
      <c r="G18" s="205">
        <f t="shared" si="2"/>
        <v>95.104186064544777</v>
      </c>
      <c r="H18" s="212">
        <v>1384873</v>
      </c>
      <c r="I18" s="205">
        <f t="shared" si="3"/>
        <v>110.20224164753533</v>
      </c>
      <c r="J18" s="212">
        <v>1170423</v>
      </c>
      <c r="K18" s="205">
        <f t="shared" si="4"/>
        <v>110.94256673816874</v>
      </c>
      <c r="L18" s="212">
        <v>1957780</v>
      </c>
      <c r="M18" s="205">
        <f t="shared" si="5"/>
        <v>95.092195880850383</v>
      </c>
      <c r="N18" s="212">
        <v>1101991</v>
      </c>
      <c r="O18" s="205">
        <f t="shared" si="6"/>
        <v>94.257998737514143</v>
      </c>
      <c r="P18" s="212">
        <v>33029</v>
      </c>
      <c r="Q18" s="205">
        <f t="shared" si="7"/>
        <v>86.982513430949112</v>
      </c>
    </row>
    <row r="19" spans="1:17">
      <c r="A19" s="209">
        <v>39965</v>
      </c>
      <c r="B19" s="205">
        <v>8331209.9999999991</v>
      </c>
      <c r="C19" s="205">
        <f t="shared" si="0"/>
        <v>77.682945205019621</v>
      </c>
      <c r="D19" s="205">
        <v>24893013.999999993</v>
      </c>
      <c r="E19" s="205">
        <f t="shared" si="1"/>
        <v>102.0800327271145</v>
      </c>
      <c r="F19" s="205">
        <v>5743992</v>
      </c>
      <c r="G19" s="205">
        <f t="shared" si="2"/>
        <v>84.356787411787991</v>
      </c>
      <c r="H19" s="212">
        <v>1233899</v>
      </c>
      <c r="I19" s="205">
        <f t="shared" si="3"/>
        <v>98.188379560185098</v>
      </c>
      <c r="J19" s="212">
        <v>1160548</v>
      </c>
      <c r="K19" s="205">
        <f t="shared" si="4"/>
        <v>110.00653092330572</v>
      </c>
      <c r="L19" s="212">
        <v>1959432</v>
      </c>
      <c r="M19" s="205">
        <f t="shared" si="5"/>
        <v>95.172435901483539</v>
      </c>
      <c r="N19" s="212">
        <v>1216643</v>
      </c>
      <c r="O19" s="205">
        <f t="shared" si="6"/>
        <v>104.06467417429491</v>
      </c>
      <c r="P19" s="212">
        <v>30910</v>
      </c>
      <c r="Q19" s="205">
        <f t="shared" si="7"/>
        <v>81.402085747392817</v>
      </c>
    </row>
    <row r="20" spans="1:17">
      <c r="A20" s="209">
        <v>39995</v>
      </c>
      <c r="B20" s="205">
        <v>8665772</v>
      </c>
      <c r="C20" s="205">
        <f t="shared" si="0"/>
        <v>80.802511452141204</v>
      </c>
      <c r="D20" s="205">
        <v>23959785.000000007</v>
      </c>
      <c r="E20" s="205">
        <f t="shared" si="1"/>
        <v>98.253093696674426</v>
      </c>
      <c r="F20" s="205">
        <v>5970979</v>
      </c>
      <c r="G20" s="205">
        <f t="shared" si="2"/>
        <v>87.690339078336194</v>
      </c>
      <c r="H20" s="212">
        <v>1294554</v>
      </c>
      <c r="I20" s="205">
        <f t="shared" si="3"/>
        <v>103.01504378653021</v>
      </c>
      <c r="J20" s="212">
        <v>1088677</v>
      </c>
      <c r="K20" s="205">
        <f t="shared" si="4"/>
        <v>103.19399117140497</v>
      </c>
      <c r="L20" s="212">
        <v>2015464</v>
      </c>
      <c r="M20" s="205">
        <f t="shared" si="5"/>
        <v>97.893990887026234</v>
      </c>
      <c r="N20" s="212">
        <v>1193596</v>
      </c>
      <c r="O20" s="205">
        <f t="shared" si="6"/>
        <v>102.09336579073869</v>
      </c>
      <c r="P20" s="212">
        <v>34630</v>
      </c>
      <c r="Q20" s="205">
        <f t="shared" si="7"/>
        <v>91.198778046981985</v>
      </c>
    </row>
    <row r="21" spans="1:17">
      <c r="A21" s="209">
        <v>40026</v>
      </c>
      <c r="B21" s="205">
        <v>9164635</v>
      </c>
      <c r="C21" s="205">
        <f t="shared" si="0"/>
        <v>85.454074321617739</v>
      </c>
      <c r="D21" s="205">
        <v>24359301.999999996</v>
      </c>
      <c r="E21" s="205">
        <f t="shared" si="1"/>
        <v>99.891413123765005</v>
      </c>
      <c r="F21" s="205">
        <v>6233620</v>
      </c>
      <c r="G21" s="205">
        <f t="shared" si="2"/>
        <v>91.54750862220385</v>
      </c>
      <c r="H21" s="212">
        <v>1343574</v>
      </c>
      <c r="I21" s="205">
        <f t="shared" si="3"/>
        <v>106.91584471597442</v>
      </c>
      <c r="J21" s="212">
        <v>1115550</v>
      </c>
      <c r="K21" s="205">
        <f t="shared" si="4"/>
        <v>105.74124083751271</v>
      </c>
      <c r="L21" s="212">
        <v>2059612</v>
      </c>
      <c r="M21" s="205">
        <f t="shared" si="5"/>
        <v>100.03832286699732</v>
      </c>
      <c r="N21" s="212">
        <v>1281808</v>
      </c>
      <c r="O21" s="205">
        <f t="shared" si="6"/>
        <v>109.63851505659802</v>
      </c>
      <c r="P21" s="212">
        <v>32962</v>
      </c>
      <c r="Q21" s="205">
        <f t="shared" si="7"/>
        <v>86.806067628779104</v>
      </c>
    </row>
    <row r="22" spans="1:17">
      <c r="A22" s="209">
        <v>40057</v>
      </c>
      <c r="B22" s="205">
        <v>10233177</v>
      </c>
      <c r="C22" s="205">
        <f t="shared" si="0"/>
        <v>95.417511761708923</v>
      </c>
      <c r="D22" s="205">
        <v>23209617.000000007</v>
      </c>
      <c r="E22" s="205">
        <f t="shared" si="1"/>
        <v>95.176842102920702</v>
      </c>
      <c r="F22" s="205">
        <v>6863130</v>
      </c>
      <c r="G22" s="205">
        <f t="shared" si="2"/>
        <v>100.79254956996189</v>
      </c>
      <c r="H22" s="212">
        <v>1333470</v>
      </c>
      <c r="I22" s="205">
        <f t="shared" si="3"/>
        <v>106.11181181937907</v>
      </c>
      <c r="J22" s="212">
        <v>1201723</v>
      </c>
      <c r="K22" s="205">
        <f t="shared" si="4"/>
        <v>113.90944481464595</v>
      </c>
      <c r="L22" s="212">
        <v>2065210</v>
      </c>
      <c r="M22" s="205">
        <f t="shared" si="5"/>
        <v>100.31022579405808</v>
      </c>
      <c r="N22" s="212">
        <v>1236391</v>
      </c>
      <c r="O22" s="205">
        <f t="shared" si="6"/>
        <v>105.7538049921223</v>
      </c>
      <c r="P22" s="212">
        <v>38597</v>
      </c>
      <c r="Q22" s="205">
        <f t="shared" si="7"/>
        <v>101.64594964710841</v>
      </c>
    </row>
    <row r="23" spans="1:17">
      <c r="A23" s="209">
        <v>40087</v>
      </c>
      <c r="B23" s="205">
        <v>10946443</v>
      </c>
      <c r="C23" s="205">
        <f t="shared" si="0"/>
        <v>102.06823879831029</v>
      </c>
      <c r="D23" s="205">
        <v>24438705.999999996</v>
      </c>
      <c r="E23" s="205">
        <f t="shared" si="1"/>
        <v>100.21702909452146</v>
      </c>
      <c r="F23" s="205">
        <v>7142290</v>
      </c>
      <c r="G23" s="205">
        <f t="shared" si="2"/>
        <v>104.89231864587194</v>
      </c>
      <c r="H23" s="212">
        <v>1426897</v>
      </c>
      <c r="I23" s="205">
        <f t="shared" si="3"/>
        <v>113.54633096330366</v>
      </c>
      <c r="J23" s="212">
        <v>1323363</v>
      </c>
      <c r="K23" s="205">
        <f t="shared" si="4"/>
        <v>125.43951028501934</v>
      </c>
      <c r="L23" s="212">
        <v>2048510.0000000002</v>
      </c>
      <c r="M23" s="205">
        <f t="shared" si="5"/>
        <v>99.49908272833558</v>
      </c>
      <c r="N23" s="212">
        <v>1324812</v>
      </c>
      <c r="O23" s="205">
        <f t="shared" si="6"/>
        <v>113.31683092098173</v>
      </c>
      <c r="P23" s="212">
        <v>38202</v>
      </c>
      <c r="Q23" s="205">
        <f t="shared" si="7"/>
        <v>100.60570947013589</v>
      </c>
    </row>
    <row r="24" spans="1:17">
      <c r="A24" s="209">
        <v>40118</v>
      </c>
      <c r="B24" s="205">
        <v>10639813</v>
      </c>
      <c r="C24" s="205">
        <f t="shared" si="0"/>
        <v>99.209119716182343</v>
      </c>
      <c r="D24" s="205">
        <v>22620508</v>
      </c>
      <c r="E24" s="205">
        <f t="shared" si="1"/>
        <v>92.761053239433195</v>
      </c>
      <c r="F24" s="205">
        <v>6812402</v>
      </c>
      <c r="G24" s="205">
        <f t="shared" si="2"/>
        <v>100.04755356164135</v>
      </c>
      <c r="H24" s="212">
        <v>1240899</v>
      </c>
      <c r="I24" s="205">
        <f t="shared" si="3"/>
        <v>98.745409476670403</v>
      </c>
      <c r="J24" s="212">
        <v>1316766</v>
      </c>
      <c r="K24" s="205">
        <f t="shared" si="4"/>
        <v>124.81419096647237</v>
      </c>
      <c r="L24" s="212">
        <v>2083164.0000000002</v>
      </c>
      <c r="M24" s="205">
        <f t="shared" si="5"/>
        <v>101.18227744687135</v>
      </c>
      <c r="N24" s="212">
        <v>1151555</v>
      </c>
      <c r="O24" s="205">
        <f t="shared" si="6"/>
        <v>98.497419430991812</v>
      </c>
      <c r="P24" s="212">
        <v>41489</v>
      </c>
      <c r="Q24" s="205">
        <f t="shared" si="7"/>
        <v>109.26208785420837</v>
      </c>
    </row>
    <row r="25" spans="1:17">
      <c r="A25" s="209">
        <v>40148</v>
      </c>
      <c r="B25" s="205">
        <v>10290741</v>
      </c>
      <c r="C25" s="205">
        <f t="shared" si="0"/>
        <v>95.954257451444491</v>
      </c>
      <c r="D25" s="205">
        <v>18153006</v>
      </c>
      <c r="E25" s="205">
        <f t="shared" si="1"/>
        <v>74.440943413903454</v>
      </c>
      <c r="F25" s="205">
        <v>6963464</v>
      </c>
      <c r="G25" s="205">
        <f t="shared" si="2"/>
        <v>102.26606379285327</v>
      </c>
      <c r="H25" s="212">
        <v>1238418</v>
      </c>
      <c r="I25" s="205">
        <f t="shared" si="3"/>
        <v>98.547982159127528</v>
      </c>
      <c r="J25" s="212">
        <v>1252233</v>
      </c>
      <c r="K25" s="205">
        <f t="shared" si="4"/>
        <v>118.69720876489718</v>
      </c>
      <c r="L25" s="212">
        <v>2073208.9999999998</v>
      </c>
      <c r="M25" s="205">
        <f t="shared" si="5"/>
        <v>100.69874875110682</v>
      </c>
      <c r="N25" s="212">
        <v>1155617</v>
      </c>
      <c r="O25" s="205">
        <f t="shared" si="6"/>
        <v>98.844859646811884</v>
      </c>
      <c r="P25" s="212">
        <v>31731</v>
      </c>
      <c r="Q25" s="205">
        <f t="shared" si="7"/>
        <v>83.564205203834405</v>
      </c>
    </row>
    <row r="26" spans="1:17">
      <c r="A26" s="209">
        <v>40179</v>
      </c>
      <c r="B26" s="205">
        <v>10882393</v>
      </c>
      <c r="C26" s="205">
        <f t="shared" si="0"/>
        <v>101.47101550897037</v>
      </c>
      <c r="D26" s="205">
        <v>20927195.399854176</v>
      </c>
      <c r="E26" s="205">
        <f t="shared" si="1"/>
        <v>85.817201215724012</v>
      </c>
      <c r="F26" s="205">
        <v>6906298</v>
      </c>
      <c r="G26" s="205">
        <f t="shared" si="2"/>
        <v>101.42651873269611</v>
      </c>
      <c r="H26" s="212">
        <v>1259546</v>
      </c>
      <c r="I26" s="205">
        <f t="shared" si="3"/>
        <v>100.22925759848489</v>
      </c>
      <c r="J26" s="212">
        <v>1116574</v>
      </c>
      <c r="K26" s="205">
        <f t="shared" si="4"/>
        <v>105.83830419694762</v>
      </c>
      <c r="L26" s="212">
        <v>2080920.9999999998</v>
      </c>
      <c r="M26" s="205">
        <f t="shared" si="5"/>
        <v>101.073331704571</v>
      </c>
      <c r="N26" s="212">
        <v>1186286</v>
      </c>
      <c r="O26" s="205">
        <f t="shared" si="6"/>
        <v>101.46811025709891</v>
      </c>
      <c r="P26" s="212">
        <v>37862</v>
      </c>
      <c r="Q26" s="205">
        <f t="shared" si="7"/>
        <v>99.710312862108921</v>
      </c>
    </row>
    <row r="27" spans="1:17">
      <c r="A27" s="209">
        <v>40210</v>
      </c>
      <c r="B27" s="205">
        <v>10118600</v>
      </c>
      <c r="C27" s="205">
        <f t="shared" si="0"/>
        <v>94.349158087662119</v>
      </c>
      <c r="D27" s="205">
        <v>23775366.658519235</v>
      </c>
      <c r="E27" s="205">
        <f t="shared" si="1"/>
        <v>97.496840141607237</v>
      </c>
      <c r="F27" s="205">
        <v>6482532</v>
      </c>
      <c r="G27" s="205">
        <f t="shared" si="2"/>
        <v>95.203052827043095</v>
      </c>
      <c r="H27" s="212">
        <v>1276672</v>
      </c>
      <c r="I27" s="205">
        <f t="shared" si="3"/>
        <v>101.59207107701735</v>
      </c>
      <c r="J27" s="212">
        <v>958163</v>
      </c>
      <c r="K27" s="205">
        <f t="shared" si="4"/>
        <v>90.822773111553673</v>
      </c>
      <c r="L27" s="212">
        <v>2073842</v>
      </c>
      <c r="M27" s="205">
        <f t="shared" si="5"/>
        <v>100.7294944732986</v>
      </c>
      <c r="N27" s="212">
        <v>1111378</v>
      </c>
      <c r="O27" s="205">
        <f t="shared" si="6"/>
        <v>95.06090895560942</v>
      </c>
      <c r="P27" s="212">
        <v>33909</v>
      </c>
      <c r="Q27" s="205">
        <f t="shared" si="7"/>
        <v>89.300010534077742</v>
      </c>
    </row>
    <row r="28" spans="1:17">
      <c r="A28" s="209">
        <v>40238</v>
      </c>
      <c r="B28" s="205">
        <v>11319585</v>
      </c>
      <c r="C28" s="205">
        <f t="shared" si="0"/>
        <v>105.54753766842535</v>
      </c>
      <c r="D28" s="205">
        <v>26957917.414696991</v>
      </c>
      <c r="E28" s="205">
        <f t="shared" si="1"/>
        <v>110.54768586669013</v>
      </c>
      <c r="F28" s="205">
        <v>7631165</v>
      </c>
      <c r="G28" s="205">
        <f t="shared" si="2"/>
        <v>112.07198123000121</v>
      </c>
      <c r="H28" s="212">
        <v>1517297</v>
      </c>
      <c r="I28" s="205">
        <f t="shared" si="3"/>
        <v>120.73997445619955</v>
      </c>
      <c r="J28" s="212">
        <v>1282917</v>
      </c>
      <c r="K28" s="205">
        <f t="shared" si="4"/>
        <v>121.60569716421432</v>
      </c>
      <c r="L28" s="212">
        <v>2074455</v>
      </c>
      <c r="M28" s="205">
        <f t="shared" si="5"/>
        <v>100.75926876666912</v>
      </c>
      <c r="N28" s="212">
        <v>1280260</v>
      </c>
      <c r="O28" s="205">
        <f t="shared" si="6"/>
        <v>109.50610800241549</v>
      </c>
      <c r="P28" s="212">
        <v>38378</v>
      </c>
      <c r="Q28" s="205">
        <f t="shared" si="7"/>
        <v>101.06920889076162</v>
      </c>
    </row>
    <row r="29" spans="1:17">
      <c r="A29" s="209">
        <v>40269</v>
      </c>
      <c r="B29" s="205">
        <v>10929050</v>
      </c>
      <c r="C29" s="205">
        <f t="shared" si="0"/>
        <v>101.90606073942676</v>
      </c>
      <c r="D29" s="205">
        <v>26419958.722712159</v>
      </c>
      <c r="E29" s="205">
        <f t="shared" si="1"/>
        <v>108.34165164023418</v>
      </c>
      <c r="F29" s="205">
        <v>7089003</v>
      </c>
      <c r="G29" s="205">
        <f t="shared" si="2"/>
        <v>104.10974093148586</v>
      </c>
      <c r="H29" s="212">
        <v>1437393</v>
      </c>
      <c r="I29" s="205">
        <f t="shared" si="3"/>
        <v>114.38155753522219</v>
      </c>
      <c r="J29" s="212">
        <v>1393045</v>
      </c>
      <c r="K29" s="205">
        <f t="shared" si="4"/>
        <v>132.04455814844059</v>
      </c>
      <c r="L29" s="212">
        <v>2059364.9999999998</v>
      </c>
      <c r="M29" s="205">
        <f t="shared" si="5"/>
        <v>100.02632572105519</v>
      </c>
      <c r="N29" s="212">
        <v>1246275</v>
      </c>
      <c r="O29" s="205">
        <f t="shared" si="6"/>
        <v>106.59922574376326</v>
      </c>
      <c r="P29" s="212">
        <v>35771</v>
      </c>
      <c r="Q29" s="205">
        <f t="shared" si="7"/>
        <v>94.203623722743075</v>
      </c>
    </row>
    <row r="30" spans="1:17">
      <c r="A30" s="209">
        <v>40299</v>
      </c>
      <c r="B30" s="205">
        <v>10536861</v>
      </c>
      <c r="C30" s="205">
        <f t="shared" si="0"/>
        <v>98.249161369826027</v>
      </c>
      <c r="D30" s="205">
        <v>26957544.801069394</v>
      </c>
      <c r="E30" s="205">
        <f t="shared" si="1"/>
        <v>110.54615787127344</v>
      </c>
      <c r="F30" s="205">
        <v>7006564</v>
      </c>
      <c r="G30" s="205">
        <f t="shared" si="2"/>
        <v>102.89903430142084</v>
      </c>
      <c r="H30" s="212">
        <v>1437923</v>
      </c>
      <c r="I30" s="205">
        <f t="shared" si="3"/>
        <v>114.42373265747037</v>
      </c>
      <c r="J30" s="212">
        <v>1404522</v>
      </c>
      <c r="K30" s="205">
        <f t="shared" si="4"/>
        <v>133.13244503929457</v>
      </c>
      <c r="L30" s="212">
        <v>2065565.9999999998</v>
      </c>
      <c r="M30" s="205">
        <f t="shared" si="5"/>
        <v>100.32751722707587</v>
      </c>
      <c r="N30" s="212">
        <v>1311090</v>
      </c>
      <c r="O30" s="205">
        <f t="shared" si="6"/>
        <v>112.14312963061168</v>
      </c>
      <c r="P30" s="212">
        <v>37867</v>
      </c>
      <c r="Q30" s="205">
        <f t="shared" si="7"/>
        <v>99.723480459285781</v>
      </c>
    </row>
    <row r="31" spans="1:17">
      <c r="A31" s="209">
        <v>40330</v>
      </c>
      <c r="B31" s="205">
        <v>9354802</v>
      </c>
      <c r="C31" s="205">
        <f t="shared" si="0"/>
        <v>87.22725404470755</v>
      </c>
      <c r="D31" s="205">
        <v>25501874.635637268</v>
      </c>
      <c r="E31" s="205">
        <f t="shared" si="1"/>
        <v>104.57681811485841</v>
      </c>
      <c r="F31" s="205">
        <v>6161703</v>
      </c>
      <c r="G31" s="205">
        <f t="shared" si="2"/>
        <v>90.491329038337156</v>
      </c>
      <c r="H31" s="212">
        <v>1373875</v>
      </c>
      <c r="I31" s="205">
        <f t="shared" si="3"/>
        <v>109.32706807303458</v>
      </c>
      <c r="J31" s="212">
        <v>1092891</v>
      </c>
      <c r="K31" s="205">
        <f t="shared" si="4"/>
        <v>103.5934296447045</v>
      </c>
      <c r="L31" s="212">
        <v>2062382</v>
      </c>
      <c r="M31" s="205">
        <f t="shared" si="5"/>
        <v>100.17286575873692</v>
      </c>
      <c r="N31" s="212">
        <v>1397522</v>
      </c>
      <c r="O31" s="205">
        <f t="shared" si="6"/>
        <v>119.53602789101565</v>
      </c>
      <c r="P31" s="212">
        <v>31600</v>
      </c>
      <c r="Q31" s="205">
        <f t="shared" si="7"/>
        <v>83.219214157800479</v>
      </c>
    </row>
    <row r="32" spans="1:17">
      <c r="A32" s="209">
        <v>40360</v>
      </c>
      <c r="B32" s="205">
        <v>9006642</v>
      </c>
      <c r="C32" s="205">
        <f t="shared" si="0"/>
        <v>83.980895568258191</v>
      </c>
      <c r="D32" s="205">
        <v>27458052.589771964</v>
      </c>
      <c r="E32" s="205">
        <f t="shared" si="1"/>
        <v>112.59861529771982</v>
      </c>
      <c r="F32" s="205">
        <v>6079332</v>
      </c>
      <c r="G32" s="205">
        <f t="shared" si="2"/>
        <v>89.281621062438802</v>
      </c>
      <c r="H32" s="212">
        <v>1492167</v>
      </c>
      <c r="I32" s="205">
        <f t="shared" si="3"/>
        <v>118.74023705601731</v>
      </c>
      <c r="J32" s="212">
        <v>1071767</v>
      </c>
      <c r="K32" s="205">
        <f t="shared" si="4"/>
        <v>101.59111870261171</v>
      </c>
      <c r="L32" s="212">
        <v>2065273.0000000002</v>
      </c>
      <c r="M32" s="205">
        <f t="shared" si="5"/>
        <v>100.31328579484493</v>
      </c>
      <c r="N32" s="212">
        <v>1272136</v>
      </c>
      <c r="O32" s="205">
        <f t="shared" si="6"/>
        <v>108.81122757077533</v>
      </c>
      <c r="P32" s="212">
        <v>35329</v>
      </c>
      <c r="Q32" s="205">
        <f t="shared" si="7"/>
        <v>93.039608132308018</v>
      </c>
    </row>
    <row r="33" spans="1:17">
      <c r="A33" s="209">
        <v>40391</v>
      </c>
      <c r="B33" s="205">
        <v>8935844</v>
      </c>
      <c r="C33" s="205">
        <f t="shared" si="0"/>
        <v>83.320751705046845</v>
      </c>
      <c r="D33" s="205">
        <v>24409912.191404864</v>
      </c>
      <c r="E33" s="205">
        <f t="shared" si="1"/>
        <v>100.09895287748604</v>
      </c>
      <c r="F33" s="205">
        <v>6117449</v>
      </c>
      <c r="G33" s="205">
        <f t="shared" si="2"/>
        <v>89.841410781117915</v>
      </c>
      <c r="H33" s="212">
        <v>1446840</v>
      </c>
      <c r="I33" s="205">
        <f t="shared" si="3"/>
        <v>115.13330919537029</v>
      </c>
      <c r="J33" s="212">
        <v>989275</v>
      </c>
      <c r="K33" s="205">
        <f t="shared" si="4"/>
        <v>93.771830961884618</v>
      </c>
      <c r="L33" s="212">
        <v>2063150</v>
      </c>
      <c r="M33" s="205">
        <f t="shared" si="5"/>
        <v>100.21016862547194</v>
      </c>
      <c r="N33" s="212">
        <v>1405359</v>
      </c>
      <c r="O33" s="205">
        <f t="shared" si="6"/>
        <v>120.20635998638294</v>
      </c>
      <c r="P33" s="212">
        <v>34026</v>
      </c>
      <c r="Q33" s="205">
        <f t="shared" si="7"/>
        <v>89.608132308016437</v>
      </c>
    </row>
    <row r="34" spans="1:17">
      <c r="A34" s="209">
        <v>40422</v>
      </c>
      <c r="B34" s="205">
        <v>11163385</v>
      </c>
      <c r="C34" s="205">
        <f t="shared" si="0"/>
        <v>104.09107743743562</v>
      </c>
      <c r="D34" s="205">
        <v>23745456.951808441</v>
      </c>
      <c r="E34" s="205">
        <f t="shared" si="1"/>
        <v>97.374187905124501</v>
      </c>
      <c r="F34" s="205">
        <v>7234868</v>
      </c>
      <c r="G34" s="205">
        <f t="shared" si="2"/>
        <v>106.25192754940254</v>
      </c>
      <c r="H34" s="212">
        <v>1552564</v>
      </c>
      <c r="I34" s="205">
        <f t="shared" si="3"/>
        <v>123.54637075115484</v>
      </c>
      <c r="J34" s="212">
        <v>1213356</v>
      </c>
      <c r="K34" s="205">
        <f t="shared" si="4"/>
        <v>115.01211870166381</v>
      </c>
      <c r="L34" s="212">
        <v>2061880.9999999998</v>
      </c>
      <c r="M34" s="205">
        <f t="shared" si="5"/>
        <v>100.14853146676523</v>
      </c>
      <c r="N34" s="212">
        <v>1328597</v>
      </c>
      <c r="O34" s="205">
        <f t="shared" si="6"/>
        <v>113.64057814325623</v>
      </c>
      <c r="P34" s="212">
        <v>35897</v>
      </c>
      <c r="Q34" s="205">
        <f t="shared" si="7"/>
        <v>94.535447171600126</v>
      </c>
    </row>
    <row r="35" spans="1:17">
      <c r="A35" s="209">
        <v>40452</v>
      </c>
      <c r="B35" s="205">
        <v>12362306</v>
      </c>
      <c r="C35" s="205">
        <f t="shared" si="0"/>
        <v>115.27021160259858</v>
      </c>
      <c r="D35" s="205">
        <v>23823731.40366751</v>
      </c>
      <c r="E35" s="205">
        <f t="shared" si="1"/>
        <v>97.695171881089422</v>
      </c>
      <c r="F35" s="205">
        <v>8091962</v>
      </c>
      <c r="G35" s="205">
        <f t="shared" si="2"/>
        <v>118.83928775984836</v>
      </c>
      <c r="H35" s="212">
        <v>1578861</v>
      </c>
      <c r="I35" s="205">
        <f t="shared" si="3"/>
        <v>125.63897299598541</v>
      </c>
      <c r="J35" s="212">
        <v>1544378</v>
      </c>
      <c r="K35" s="205">
        <f t="shared" si="4"/>
        <v>146.3891766771155</v>
      </c>
      <c r="L35" s="212">
        <v>2064096</v>
      </c>
      <c r="M35" s="205">
        <f t="shared" si="5"/>
        <v>100.25611720871585</v>
      </c>
      <c r="N35" s="212">
        <v>1387101</v>
      </c>
      <c r="O35" s="205">
        <f t="shared" si="6"/>
        <v>118.64467523491989</v>
      </c>
      <c r="P35" s="212">
        <v>46412</v>
      </c>
      <c r="Q35" s="205">
        <f t="shared" si="7"/>
        <v>122.22690403455177</v>
      </c>
    </row>
    <row r="36" spans="1:17">
      <c r="A36" s="209">
        <v>40483</v>
      </c>
      <c r="B36" s="205">
        <v>11572640</v>
      </c>
      <c r="C36" s="205">
        <f t="shared" si="0"/>
        <v>107.90710581025064</v>
      </c>
      <c r="D36" s="205">
        <v>25562870.271849852</v>
      </c>
      <c r="E36" s="205">
        <f t="shared" si="1"/>
        <v>104.8269459836971</v>
      </c>
      <c r="F36" s="205">
        <v>7588686</v>
      </c>
      <c r="G36" s="205">
        <f t="shared" si="2"/>
        <v>111.44813078374966</v>
      </c>
      <c r="H36" s="212">
        <v>1289873</v>
      </c>
      <c r="I36" s="205">
        <f t="shared" si="3"/>
        <v>102.64254992380626</v>
      </c>
      <c r="J36" s="212">
        <v>1427035</v>
      </c>
      <c r="K36" s="205">
        <f t="shared" si="4"/>
        <v>135.26641712030835</v>
      </c>
      <c r="L36" s="212">
        <v>2060178</v>
      </c>
      <c r="M36" s="205">
        <f t="shared" si="5"/>
        <v>100.06581430263796</v>
      </c>
      <c r="N36" s="212">
        <v>1418669</v>
      </c>
      <c r="O36" s="205">
        <f t="shared" si="6"/>
        <v>121.34482115638916</v>
      </c>
      <c r="P36" s="212">
        <v>43481</v>
      </c>
      <c r="Q36" s="205">
        <f t="shared" si="7"/>
        <v>114.50805856947224</v>
      </c>
    </row>
    <row r="37" spans="1:17">
      <c r="A37" s="209">
        <v>40513</v>
      </c>
      <c r="B37" s="205">
        <v>11319516</v>
      </c>
      <c r="C37" s="205">
        <f t="shared" si="0"/>
        <v>105.54689428970616</v>
      </c>
      <c r="D37" s="205">
        <v>21798044.820678532</v>
      </c>
      <c r="E37" s="205">
        <f t="shared" si="1"/>
        <v>89.388337172910198</v>
      </c>
      <c r="F37" s="205">
        <v>7562399</v>
      </c>
      <c r="G37" s="205">
        <f t="shared" si="2"/>
        <v>111.06207751788619</v>
      </c>
      <c r="H37" s="212">
        <v>1082715</v>
      </c>
      <c r="I37" s="205">
        <f t="shared" si="3"/>
        <v>86.157806575340288</v>
      </c>
      <c r="J37" s="212">
        <v>1540823</v>
      </c>
      <c r="K37" s="205">
        <f t="shared" si="4"/>
        <v>146.05220378376481</v>
      </c>
      <c r="L37" s="212">
        <v>2060975</v>
      </c>
      <c r="M37" s="205">
        <f t="shared" si="5"/>
        <v>100.10452574116377</v>
      </c>
      <c r="N37" s="212">
        <v>1239795</v>
      </c>
      <c r="O37" s="205">
        <f t="shared" si="6"/>
        <v>106.04496365648752</v>
      </c>
      <c r="P37" s="212">
        <v>43749</v>
      </c>
      <c r="Q37" s="205">
        <f t="shared" si="7"/>
        <v>115.21384177815233</v>
      </c>
    </row>
    <row r="38" spans="1:17">
      <c r="A38" s="209">
        <v>40544</v>
      </c>
      <c r="B38" s="205">
        <v>10724632</v>
      </c>
      <c r="C38" s="205">
        <f t="shared" si="0"/>
        <v>100</v>
      </c>
      <c r="D38" s="205">
        <v>24385781.758657206</v>
      </c>
      <c r="E38" s="205">
        <f t="shared" si="1"/>
        <v>100</v>
      </c>
      <c r="F38" s="205">
        <v>6809164</v>
      </c>
      <c r="G38" s="205">
        <f t="shared" si="2"/>
        <v>100</v>
      </c>
      <c r="H38" s="212">
        <v>1256665</v>
      </c>
      <c r="I38" s="205">
        <f t="shared" si="3"/>
        <v>100</v>
      </c>
      <c r="J38" s="212">
        <v>1054981</v>
      </c>
      <c r="K38" s="205">
        <f t="shared" si="4"/>
        <v>100</v>
      </c>
      <c r="L38" s="212">
        <v>2058822.9999999998</v>
      </c>
      <c r="M38" s="205">
        <f t="shared" si="5"/>
        <v>100</v>
      </c>
      <c r="N38" s="212">
        <v>1169122</v>
      </c>
      <c r="O38" s="205">
        <f t="shared" si="6"/>
        <v>100</v>
      </c>
      <c r="P38" s="212">
        <v>37972</v>
      </c>
      <c r="Q38" s="205">
        <f t="shared" si="7"/>
        <v>100</v>
      </c>
    </row>
    <row r="39" spans="1:17">
      <c r="A39" s="209">
        <v>40575</v>
      </c>
      <c r="B39" s="205">
        <v>10333040</v>
      </c>
      <c r="C39" s="205">
        <f t="shared" si="0"/>
        <v>96.348667254969683</v>
      </c>
      <c r="D39" s="205">
        <v>24888368.06803377</v>
      </c>
      <c r="E39" s="205">
        <f t="shared" si="1"/>
        <v>102.06098092056509</v>
      </c>
      <c r="F39" s="205">
        <v>6764478</v>
      </c>
      <c r="G39" s="205">
        <f t="shared" si="2"/>
        <v>99.343737351604403</v>
      </c>
      <c r="H39" s="212">
        <v>1443803</v>
      </c>
      <c r="I39" s="205">
        <f t="shared" si="3"/>
        <v>114.89163778731802</v>
      </c>
      <c r="J39" s="212">
        <v>929146</v>
      </c>
      <c r="K39" s="205">
        <f t="shared" si="4"/>
        <v>88.072297036629095</v>
      </c>
      <c r="L39" s="212">
        <v>2055900.9999999998</v>
      </c>
      <c r="M39" s="205">
        <f t="shared" si="5"/>
        <v>99.858074249219101</v>
      </c>
      <c r="N39" s="212">
        <v>1181654</v>
      </c>
      <c r="O39" s="205">
        <f t="shared" si="6"/>
        <v>101.07191550582404</v>
      </c>
      <c r="P39" s="212">
        <v>34697</v>
      </c>
      <c r="Q39" s="205">
        <f t="shared" si="7"/>
        <v>91.375223849152007</v>
      </c>
    </row>
    <row r="40" spans="1:17">
      <c r="A40" s="209">
        <v>40603</v>
      </c>
      <c r="B40" s="205">
        <v>10817965</v>
      </c>
      <c r="C40" s="205">
        <f t="shared" si="0"/>
        <v>100.8702676231688</v>
      </c>
      <c r="D40" s="205">
        <v>30670296.692455772</v>
      </c>
      <c r="E40" s="205">
        <f t="shared" si="1"/>
        <v>125.77122602012749</v>
      </c>
      <c r="F40" s="205">
        <v>7318178</v>
      </c>
      <c r="G40" s="205">
        <f t="shared" si="2"/>
        <v>107.47542576445508</v>
      </c>
      <c r="H40" s="212">
        <v>1534819</v>
      </c>
      <c r="I40" s="205">
        <f t="shared" si="3"/>
        <v>122.13429991286459</v>
      </c>
      <c r="J40" s="212">
        <v>1175628</v>
      </c>
      <c r="K40" s="205">
        <f t="shared" si="4"/>
        <v>111.43594055248388</v>
      </c>
      <c r="L40" s="212">
        <v>2179961</v>
      </c>
      <c r="M40" s="205">
        <f t="shared" si="5"/>
        <v>105.88384722727501</v>
      </c>
      <c r="N40" s="212">
        <v>1235848</v>
      </c>
      <c r="O40" s="205">
        <f t="shared" si="6"/>
        <v>105.70735988203113</v>
      </c>
      <c r="P40" s="212">
        <v>35873</v>
      </c>
      <c r="Q40" s="205">
        <f t="shared" si="7"/>
        <v>94.47224270515116</v>
      </c>
    </row>
    <row r="41" spans="1:17">
      <c r="A41" s="209">
        <v>40634</v>
      </c>
      <c r="B41" s="205">
        <v>11012926</v>
      </c>
      <c r="C41" s="205">
        <f t="shared" si="0"/>
        <v>102.68814818074875</v>
      </c>
      <c r="D41" s="205">
        <v>27292785.275297929</v>
      </c>
      <c r="E41" s="205">
        <f t="shared" si="1"/>
        <v>111.9208953209331</v>
      </c>
      <c r="F41" s="205">
        <v>7395756</v>
      </c>
      <c r="G41" s="205">
        <f t="shared" si="2"/>
        <v>108.61474330769533</v>
      </c>
      <c r="H41" s="212">
        <v>1630122</v>
      </c>
      <c r="I41" s="205">
        <f t="shared" si="3"/>
        <v>129.71810307440725</v>
      </c>
      <c r="J41" s="212">
        <v>1406593</v>
      </c>
      <c r="K41" s="205">
        <f t="shared" si="4"/>
        <v>133.32875189221417</v>
      </c>
      <c r="L41" s="212">
        <v>2126557</v>
      </c>
      <c r="M41" s="205">
        <f t="shared" si="5"/>
        <v>103.2899379888412</v>
      </c>
      <c r="N41" s="212">
        <v>1310731</v>
      </c>
      <c r="O41" s="205">
        <f t="shared" si="6"/>
        <v>112.11242282670244</v>
      </c>
      <c r="P41" s="212">
        <v>39013</v>
      </c>
      <c r="Q41" s="205">
        <f t="shared" si="7"/>
        <v>102.74149373222374</v>
      </c>
    </row>
    <row r="42" spans="1:17">
      <c r="A42" s="209">
        <v>40664</v>
      </c>
      <c r="B42" s="205">
        <v>10765740</v>
      </c>
      <c r="C42" s="205">
        <f t="shared" si="0"/>
        <v>100.38330452737212</v>
      </c>
      <c r="D42" s="205">
        <v>28875970.111299038</v>
      </c>
      <c r="E42" s="205">
        <f t="shared" si="1"/>
        <v>118.41314089119889</v>
      </c>
      <c r="F42" s="205">
        <v>7286766</v>
      </c>
      <c r="G42" s="205">
        <f t="shared" si="2"/>
        <v>107.01410628382573</v>
      </c>
      <c r="H42" s="212">
        <v>1407653</v>
      </c>
      <c r="I42" s="205">
        <f t="shared" si="3"/>
        <v>112.01497614718321</v>
      </c>
      <c r="J42" s="212">
        <v>1396404</v>
      </c>
      <c r="K42" s="205">
        <f t="shared" si="4"/>
        <v>132.36295250814945</v>
      </c>
      <c r="L42" s="212">
        <v>1947643</v>
      </c>
      <c r="M42" s="205">
        <f t="shared" si="5"/>
        <v>94.599827182812717</v>
      </c>
      <c r="N42" s="212">
        <v>1235176</v>
      </c>
      <c r="O42" s="205">
        <f t="shared" si="6"/>
        <v>105.64988085075808</v>
      </c>
      <c r="P42" s="212">
        <v>36435</v>
      </c>
      <c r="Q42" s="205">
        <f t="shared" si="7"/>
        <v>95.95228062783103</v>
      </c>
    </row>
    <row r="43" spans="1:17">
      <c r="A43" s="209">
        <v>40695</v>
      </c>
      <c r="B43" s="205">
        <v>9465849</v>
      </c>
      <c r="C43" s="205">
        <f t="shared" si="0"/>
        <v>88.26269283645351</v>
      </c>
      <c r="D43" s="205">
        <v>25558335.460993469</v>
      </c>
      <c r="E43" s="205">
        <f t="shared" si="1"/>
        <v>104.8083498570637</v>
      </c>
      <c r="F43" s="205">
        <v>6833106</v>
      </c>
      <c r="G43" s="205">
        <f t="shared" si="2"/>
        <v>100.35161438320475</v>
      </c>
      <c r="H43" s="212">
        <v>1455793</v>
      </c>
      <c r="I43" s="205">
        <f t="shared" si="3"/>
        <v>115.84575045855499</v>
      </c>
      <c r="J43" s="212">
        <v>1325893</v>
      </c>
      <c r="K43" s="205">
        <f t="shared" si="4"/>
        <v>125.67932503049819</v>
      </c>
      <c r="L43" s="212">
        <v>2117106</v>
      </c>
      <c r="M43" s="205">
        <f t="shared" si="5"/>
        <v>102.83088929937153</v>
      </c>
      <c r="N43" s="212">
        <v>1290605</v>
      </c>
      <c r="O43" s="205">
        <f>(N43/N$38)*100</f>
        <v>110.39096005378394</v>
      </c>
      <c r="P43" s="212">
        <v>36256</v>
      </c>
      <c r="Q43" s="205">
        <f t="shared" si="7"/>
        <v>95.480880648899188</v>
      </c>
    </row>
    <row r="44" spans="1:17">
      <c r="A44" s="209">
        <v>40725</v>
      </c>
      <c r="B44" s="205">
        <v>9054848</v>
      </c>
      <c r="C44" s="205">
        <f t="shared" si="0"/>
        <v>84.430384184744057</v>
      </c>
      <c r="D44" s="205">
        <v>26757879.575865343</v>
      </c>
      <c r="E44" s="205">
        <f t="shared" si="1"/>
        <v>109.72738065436846</v>
      </c>
      <c r="F44" s="205">
        <v>6258748</v>
      </c>
      <c r="G44" s="205">
        <f t="shared" si="2"/>
        <v>91.916540708962216</v>
      </c>
      <c r="H44" s="212">
        <v>1573475</v>
      </c>
      <c r="I44" s="205">
        <f t="shared" si="3"/>
        <v>125.21037826310115</v>
      </c>
      <c r="J44" s="212">
        <v>1082722</v>
      </c>
      <c r="K44" s="205">
        <f t="shared" si="4"/>
        <v>102.62952602937874</v>
      </c>
      <c r="L44" s="212">
        <v>2190127</v>
      </c>
      <c r="M44" s="205">
        <f t="shared" si="5"/>
        <v>106.37762449710347</v>
      </c>
      <c r="N44" s="212">
        <v>1306214</v>
      </c>
      <c r="O44" s="205">
        <f t="shared" si="6"/>
        <v>111.72606451679124</v>
      </c>
      <c r="P44" s="212">
        <v>33510</v>
      </c>
      <c r="Q44" s="205">
        <f t="shared" si="7"/>
        <v>88.249236279363743</v>
      </c>
    </row>
    <row r="45" spans="1:17">
      <c r="A45" s="209">
        <v>40756</v>
      </c>
      <c r="B45" s="205">
        <v>10345540</v>
      </c>
      <c r="C45" s="205">
        <f t="shared" si="0"/>
        <v>96.465221370765917</v>
      </c>
      <c r="D45" s="205">
        <v>27976816.629029602</v>
      </c>
      <c r="E45" s="205">
        <f t="shared" si="1"/>
        <v>114.72593704771241</v>
      </c>
      <c r="F45" s="205">
        <v>7046488</v>
      </c>
      <c r="G45" s="205">
        <f t="shared" si="2"/>
        <v>103.48536178596962</v>
      </c>
      <c r="H45" s="212">
        <v>1794856</v>
      </c>
      <c r="I45" s="205">
        <f t="shared" si="3"/>
        <v>142.82692682616289</v>
      </c>
      <c r="J45" s="212">
        <v>1153644</v>
      </c>
      <c r="K45" s="205">
        <f t="shared" si="4"/>
        <v>109.35211155461569</v>
      </c>
      <c r="L45" s="212">
        <v>2199163</v>
      </c>
      <c r="M45" s="205">
        <f t="shared" si="5"/>
        <v>106.81651603853271</v>
      </c>
      <c r="N45" s="212">
        <v>1310764</v>
      </c>
      <c r="O45" s="205">
        <f t="shared" si="6"/>
        <v>112.11524545770244</v>
      </c>
      <c r="P45" s="212">
        <v>36741</v>
      </c>
      <c r="Q45" s="205">
        <f t="shared" si="7"/>
        <v>96.758137575055301</v>
      </c>
    </row>
    <row r="46" spans="1:17">
      <c r="A46" s="209">
        <v>40787</v>
      </c>
      <c r="B46" s="205">
        <v>12248916</v>
      </c>
      <c r="C46" s="205">
        <f t="shared" si="0"/>
        <v>114.21292590738778</v>
      </c>
      <c r="D46" s="205">
        <v>29992911.244128898</v>
      </c>
      <c r="E46" s="205">
        <f t="shared" si="1"/>
        <v>122.99343749142307</v>
      </c>
      <c r="F46" s="205">
        <v>8167702</v>
      </c>
      <c r="G46" s="205">
        <f t="shared" si="2"/>
        <v>119.95161226840769</v>
      </c>
      <c r="H46" s="212">
        <v>1909732</v>
      </c>
      <c r="I46" s="205">
        <f t="shared" si="3"/>
        <v>151.96826520990081</v>
      </c>
      <c r="J46" s="212">
        <v>1187881</v>
      </c>
      <c r="K46" s="205">
        <f t="shared" si="4"/>
        <v>112.59738327040961</v>
      </c>
      <c r="L46" s="212">
        <v>2118641</v>
      </c>
      <c r="M46" s="205">
        <f t="shared" si="5"/>
        <v>102.90544646140054</v>
      </c>
      <c r="N46" s="212">
        <v>1295943</v>
      </c>
      <c r="O46" s="205">
        <f t="shared" si="6"/>
        <v>110.84754200160462</v>
      </c>
      <c r="P46" s="212">
        <v>37675</v>
      </c>
      <c r="Q46" s="205">
        <f t="shared" si="7"/>
        <v>99.2178447276941</v>
      </c>
    </row>
    <row r="47" spans="1:17">
      <c r="A47" s="209">
        <v>40817</v>
      </c>
      <c r="B47" s="205">
        <v>12661722</v>
      </c>
      <c r="C47" s="205">
        <f t="shared" si="0"/>
        <v>118.0620649734182</v>
      </c>
      <c r="D47" s="205">
        <v>30687103.211240817</v>
      </c>
      <c r="E47" s="205">
        <f t="shared" si="1"/>
        <v>125.84014535579355</v>
      </c>
      <c r="F47" s="205">
        <v>8753112</v>
      </c>
      <c r="G47" s="205">
        <f t="shared" si="2"/>
        <v>128.54899661691215</v>
      </c>
      <c r="H47" s="212">
        <v>1692827</v>
      </c>
      <c r="I47" s="205">
        <f t="shared" si="3"/>
        <v>134.70789749058022</v>
      </c>
      <c r="J47" s="212">
        <v>1474198</v>
      </c>
      <c r="K47" s="205">
        <f t="shared" si="4"/>
        <v>139.73692417209409</v>
      </c>
      <c r="L47" s="212">
        <v>2137482</v>
      </c>
      <c r="M47" s="205">
        <f t="shared" si="5"/>
        <v>103.82058098243512</v>
      </c>
      <c r="N47" s="212">
        <v>1452016</v>
      </c>
      <c r="O47" s="205">
        <f t="shared" si="6"/>
        <v>124.19713254904107</v>
      </c>
      <c r="P47" s="212">
        <v>46258</v>
      </c>
      <c r="Q47" s="205">
        <f t="shared" si="7"/>
        <v>121.82134204150428</v>
      </c>
    </row>
    <row r="48" spans="1:17">
      <c r="A48" s="209">
        <v>40848</v>
      </c>
      <c r="B48" s="205">
        <v>12169038</v>
      </c>
      <c r="C48" s="205">
        <f t="shared" si="0"/>
        <v>113.46811713446205</v>
      </c>
      <c r="D48" s="205">
        <v>26474829.341674585</v>
      </c>
      <c r="E48" s="205">
        <f t="shared" si="1"/>
        <v>108.56666234321459</v>
      </c>
      <c r="F48" s="205">
        <v>8248374</v>
      </c>
      <c r="G48" s="205">
        <f t="shared" si="2"/>
        <v>121.13636857623051</v>
      </c>
      <c r="H48" s="212">
        <v>1743502</v>
      </c>
      <c r="I48" s="205">
        <f t="shared" si="3"/>
        <v>138.74039620742201</v>
      </c>
      <c r="J48" s="212">
        <v>1319333</v>
      </c>
      <c r="K48" s="205">
        <f t="shared" si="4"/>
        <v>125.05751288411828</v>
      </c>
      <c r="L48" s="212">
        <v>2181787</v>
      </c>
      <c r="M48" s="205">
        <f t="shared" si="5"/>
        <v>105.97253867865281</v>
      </c>
      <c r="N48" s="212">
        <v>1306141</v>
      </c>
      <c r="O48" s="205">
        <f t="shared" si="6"/>
        <v>111.71982051488212</v>
      </c>
      <c r="P48" s="212">
        <v>30488</v>
      </c>
      <c r="Q48" s="205">
        <f t="shared" si="7"/>
        <v>80.29074054566523</v>
      </c>
    </row>
    <row r="49" spans="1:17">
      <c r="A49" s="209">
        <v>40878</v>
      </c>
      <c r="B49" s="205">
        <v>12851611</v>
      </c>
      <c r="C49" s="205">
        <f t="shared" si="0"/>
        <v>119.83265253297269</v>
      </c>
      <c r="D49" s="205">
        <v>24943034.251458861</v>
      </c>
      <c r="E49" s="205">
        <f t="shared" si="1"/>
        <v>102.28515328447006</v>
      </c>
      <c r="F49" s="205">
        <v>8795553</v>
      </c>
      <c r="G49" s="205">
        <f t="shared" si="2"/>
        <v>129.17228899171764</v>
      </c>
      <c r="H49" s="212">
        <v>1786794</v>
      </c>
      <c r="I49" s="205">
        <f t="shared" si="3"/>
        <v>142.18538751377653</v>
      </c>
      <c r="J49" s="212">
        <v>1447597</v>
      </c>
      <c r="K49" s="205">
        <f t="shared" si="4"/>
        <v>137.21545696083626</v>
      </c>
      <c r="L49" s="212">
        <v>2118869</v>
      </c>
      <c r="M49" s="205">
        <f t="shared" si="5"/>
        <v>102.91652074996249</v>
      </c>
      <c r="N49" s="212">
        <v>1435432</v>
      </c>
      <c r="O49" s="205">
        <f t="shared" si="6"/>
        <v>122.77863217012425</v>
      </c>
      <c r="P49" s="212">
        <v>43968</v>
      </c>
      <c r="Q49" s="205">
        <f t="shared" si="7"/>
        <v>115.79058253449909</v>
      </c>
    </row>
    <row r="50" spans="1:17">
      <c r="A50" s="209">
        <v>40909</v>
      </c>
      <c r="B50" s="205">
        <v>11290686</v>
      </c>
      <c r="C50" s="205">
        <f t="shared" si="0"/>
        <v>105.27807387703373</v>
      </c>
      <c r="D50" s="205">
        <v>21244597.736499216</v>
      </c>
      <c r="E50" s="205">
        <f t="shared" si="1"/>
        <v>87.118788918699167</v>
      </c>
      <c r="F50" s="205">
        <v>7986584.9970245603</v>
      </c>
      <c r="G50" s="205">
        <f t="shared" si="2"/>
        <v>117.29171153792977</v>
      </c>
      <c r="H50" s="212">
        <v>1396592</v>
      </c>
      <c r="I50" s="205">
        <f t="shared" si="3"/>
        <v>111.13478930343408</v>
      </c>
      <c r="J50" s="212">
        <v>1192819</v>
      </c>
      <c r="K50" s="205">
        <f t="shared" si="4"/>
        <v>113.06544857205961</v>
      </c>
      <c r="L50" s="212">
        <v>2192300</v>
      </c>
      <c r="M50" s="205">
        <f t="shared" si="5"/>
        <v>106.48317023852951</v>
      </c>
      <c r="N50" s="212">
        <v>1294705</v>
      </c>
      <c r="O50" s="205">
        <f t="shared" si="6"/>
        <v>110.74165057196768</v>
      </c>
      <c r="P50" s="212">
        <v>33293</v>
      </c>
      <c r="Q50" s="205">
        <f t="shared" si="7"/>
        <v>87.677762561887704</v>
      </c>
    </row>
    <row r="51" spans="1:17">
      <c r="A51" s="209">
        <v>40940</v>
      </c>
      <c r="B51" s="205">
        <v>11254749</v>
      </c>
      <c r="C51" s="205">
        <f t="shared" si="0"/>
        <v>104.94298545628418</v>
      </c>
      <c r="D51" s="205">
        <v>27386190.533784628</v>
      </c>
      <c r="E51" s="205">
        <f t="shared" si="1"/>
        <v>112.30392695555986</v>
      </c>
      <c r="F51" s="205">
        <v>7689671.9969933983</v>
      </c>
      <c r="G51" s="205">
        <f t="shared" si="2"/>
        <v>112.93122029361311</v>
      </c>
      <c r="H51" s="212">
        <v>1418133</v>
      </c>
      <c r="I51" s="205">
        <f t="shared" si="3"/>
        <v>112.84892950786407</v>
      </c>
      <c r="J51" s="212">
        <v>901868</v>
      </c>
      <c r="K51" s="205">
        <f t="shared" si="4"/>
        <v>85.486658053557363</v>
      </c>
      <c r="L51" s="212">
        <v>2189149</v>
      </c>
      <c r="M51" s="205">
        <f t="shared" si="5"/>
        <v>106.33012162774558</v>
      </c>
      <c r="N51" s="212">
        <v>1221628</v>
      </c>
      <c r="O51" s="205">
        <f t="shared" si="6"/>
        <v>104.49106252384269</v>
      </c>
      <c r="P51" s="212">
        <v>34008</v>
      </c>
      <c r="Q51" s="205">
        <f t="shared" si="7"/>
        <v>89.560728958179709</v>
      </c>
    </row>
    <row r="52" spans="1:17">
      <c r="A52" s="209">
        <v>40969</v>
      </c>
      <c r="B52" s="205">
        <v>12649287</v>
      </c>
      <c r="C52" s="205">
        <f t="shared" si="0"/>
        <v>117.94611693902411</v>
      </c>
      <c r="D52" s="205">
        <v>30127925.498258568</v>
      </c>
      <c r="E52" s="205">
        <f t="shared" si="1"/>
        <v>123.5470972242374</v>
      </c>
      <c r="F52" s="205">
        <v>8650924.9969456904</v>
      </c>
      <c r="G52" s="205">
        <f t="shared" si="2"/>
        <v>127.04826902312369</v>
      </c>
      <c r="H52" s="212">
        <v>1670096</v>
      </c>
      <c r="I52" s="205">
        <f t="shared" si="3"/>
        <v>132.89906220034774</v>
      </c>
      <c r="J52" s="212">
        <v>1251024</v>
      </c>
      <c r="K52" s="205">
        <f t="shared" si="4"/>
        <v>118.58260954462688</v>
      </c>
      <c r="L52" s="212">
        <v>2070639.0000000002</v>
      </c>
      <c r="M52" s="205">
        <f t="shared" si="5"/>
        <v>100.57392014757949</v>
      </c>
      <c r="N52" s="212">
        <v>1285237</v>
      </c>
      <c r="O52" s="205">
        <f t="shared" si="6"/>
        <v>109.93181207778144</v>
      </c>
      <c r="P52" s="212">
        <v>42632</v>
      </c>
      <c r="Q52" s="205">
        <f t="shared" si="7"/>
        <v>112.27220056884019</v>
      </c>
    </row>
    <row r="53" spans="1:17">
      <c r="A53" s="209">
        <v>41000</v>
      </c>
      <c r="B53" s="205">
        <v>12639780</v>
      </c>
      <c r="C53" s="205">
        <f t="shared" si="0"/>
        <v>117.85747054071412</v>
      </c>
      <c r="D53" s="205">
        <v>29768895.507259574</v>
      </c>
      <c r="E53" s="205">
        <f t="shared" si="1"/>
        <v>122.07480490836143</v>
      </c>
      <c r="F53" s="205">
        <v>8539753.9972476978</v>
      </c>
      <c r="G53" s="205">
        <f t="shared" si="2"/>
        <v>125.4156016399032</v>
      </c>
      <c r="H53" s="212">
        <v>1515001</v>
      </c>
      <c r="I53" s="205">
        <f t="shared" si="3"/>
        <v>120.55726864359238</v>
      </c>
      <c r="J53" s="212">
        <v>1368805</v>
      </c>
      <c r="K53" s="205">
        <f t="shared" si="4"/>
        <v>129.74688643681736</v>
      </c>
      <c r="L53" s="212">
        <v>2200294</v>
      </c>
      <c r="M53" s="205">
        <f t="shared" si="5"/>
        <v>106.87145033837295</v>
      </c>
      <c r="N53" s="212">
        <v>1267602</v>
      </c>
      <c r="O53" s="205">
        <f t="shared" si="6"/>
        <v>108.42341517822776</v>
      </c>
      <c r="P53" s="212">
        <v>40422</v>
      </c>
      <c r="Q53" s="205">
        <f t="shared" si="7"/>
        <v>106.45212261666489</v>
      </c>
    </row>
    <row r="54" spans="1:17">
      <c r="A54" s="209">
        <v>41030</v>
      </c>
      <c r="B54" s="205">
        <v>11802887</v>
      </c>
      <c r="C54" s="205">
        <f t="shared" si="0"/>
        <v>110.0540046502295</v>
      </c>
      <c r="D54" s="205">
        <v>31075177.637369648</v>
      </c>
      <c r="E54" s="205">
        <f t="shared" si="1"/>
        <v>127.43154164552317</v>
      </c>
      <c r="F54" s="205">
        <v>8230033.9921103474</v>
      </c>
      <c r="G54" s="205">
        <f t="shared" si="2"/>
        <v>120.8670255571807</v>
      </c>
      <c r="H54" s="212">
        <v>1563332</v>
      </c>
      <c r="I54" s="205">
        <f t="shared" si="3"/>
        <v>124.40324191411393</v>
      </c>
      <c r="J54" s="212">
        <v>1353118</v>
      </c>
      <c r="K54" s="205">
        <f t="shared" si="4"/>
        <v>128.25994022641166</v>
      </c>
      <c r="L54" s="212">
        <v>2125543</v>
      </c>
      <c r="M54" s="205">
        <f t="shared" si="5"/>
        <v>103.24068654760512</v>
      </c>
      <c r="N54" s="212">
        <v>1316866</v>
      </c>
      <c r="O54" s="205">
        <f t="shared" si="6"/>
        <v>112.63717558988711</v>
      </c>
      <c r="P54" s="212">
        <v>40614</v>
      </c>
      <c r="Q54" s="205">
        <f t="shared" si="7"/>
        <v>106.9577583482566</v>
      </c>
    </row>
    <row r="55" spans="1:17">
      <c r="A55" s="209">
        <v>41061</v>
      </c>
      <c r="B55" s="205">
        <v>10620702</v>
      </c>
      <c r="C55" s="205">
        <f t="shared" si="0"/>
        <v>99.030922459623795</v>
      </c>
      <c r="D55" s="205">
        <v>28340616.711539295</v>
      </c>
      <c r="E55" s="205">
        <f t="shared" si="1"/>
        <v>116.21779031741757</v>
      </c>
      <c r="F55" s="205">
        <v>7426752.9928842783</v>
      </c>
      <c r="G55" s="205">
        <f t="shared" si="2"/>
        <v>109.06996795618784</v>
      </c>
      <c r="H55" s="212">
        <v>1415154</v>
      </c>
      <c r="I55" s="205">
        <f t="shared" si="3"/>
        <v>112.61187349054839</v>
      </c>
      <c r="J55" s="212">
        <v>1248078</v>
      </c>
      <c r="K55" s="205">
        <f t="shared" si="4"/>
        <v>118.3033628093776</v>
      </c>
      <c r="L55" s="212">
        <v>2202264</v>
      </c>
      <c r="M55" s="205">
        <f t="shared" si="5"/>
        <v>106.96713607726358</v>
      </c>
      <c r="N55" s="212">
        <v>1268157</v>
      </c>
      <c r="O55" s="205">
        <f t="shared" si="6"/>
        <v>108.47088669959166</v>
      </c>
      <c r="P55" s="212">
        <v>38709</v>
      </c>
      <c r="Q55" s="205">
        <f t="shared" si="7"/>
        <v>101.94090382387022</v>
      </c>
    </row>
    <row r="56" spans="1:17">
      <c r="A56" s="209">
        <v>41091</v>
      </c>
      <c r="B56" s="205">
        <v>10649818</v>
      </c>
      <c r="C56" s="205">
        <f t="shared" si="0"/>
        <v>99.302409630465633</v>
      </c>
      <c r="D56" s="205">
        <v>29817830.940792635</v>
      </c>
      <c r="E56" s="205">
        <f t="shared" si="1"/>
        <v>122.27547689836516</v>
      </c>
      <c r="F56" s="205">
        <v>7340396.9930230621</v>
      </c>
      <c r="G56" s="205">
        <f t="shared" si="2"/>
        <v>107.80173591094386</v>
      </c>
      <c r="H56" s="212">
        <v>1768445</v>
      </c>
      <c r="I56" s="205">
        <f t="shared" si="3"/>
        <v>140.72525295126385</v>
      </c>
      <c r="J56" s="212">
        <v>1154486</v>
      </c>
      <c r="K56" s="205">
        <f t="shared" si="4"/>
        <v>109.43192341852601</v>
      </c>
      <c r="L56" s="212">
        <v>2136338</v>
      </c>
      <c r="M56" s="205">
        <f t="shared" si="5"/>
        <v>103.76501525386108</v>
      </c>
      <c r="N56" s="212">
        <v>1311048</v>
      </c>
      <c r="O56" s="205">
        <f t="shared" si="6"/>
        <v>112.13953719115712</v>
      </c>
      <c r="P56" s="212">
        <v>39607</v>
      </c>
      <c r="Q56" s="205">
        <f t="shared" si="7"/>
        <v>104.30580427683556</v>
      </c>
    </row>
    <row r="57" spans="1:17">
      <c r="A57" s="209">
        <v>41122</v>
      </c>
      <c r="B57" s="205">
        <v>10996335</v>
      </c>
      <c r="C57" s="205">
        <f t="shared" si="0"/>
        <v>102.53344823393473</v>
      </c>
      <c r="D57" s="205">
        <v>29299032.10632854</v>
      </c>
      <c r="E57" s="205">
        <f t="shared" si="1"/>
        <v>120.14801246192191</v>
      </c>
      <c r="F57" s="205">
        <v>7654477.9922518739</v>
      </c>
      <c r="G57" s="205">
        <f t="shared" si="2"/>
        <v>112.41435794837477</v>
      </c>
      <c r="H57" s="212">
        <v>1890318</v>
      </c>
      <c r="I57" s="205">
        <f t="shared" si="3"/>
        <v>150.42338252438</v>
      </c>
      <c r="J57" s="212">
        <v>944993</v>
      </c>
      <c r="K57" s="205">
        <f t="shared" si="4"/>
        <v>89.574409396946493</v>
      </c>
      <c r="L57" s="212">
        <v>2195460</v>
      </c>
      <c r="M57" s="205">
        <f t="shared" si="5"/>
        <v>106.63665599228298</v>
      </c>
      <c r="N57" s="212">
        <v>1247330</v>
      </c>
      <c r="O57" s="205">
        <f t="shared" si="6"/>
        <v>106.68946440149102</v>
      </c>
      <c r="P57" s="212">
        <v>35825</v>
      </c>
      <c r="Q57" s="205">
        <f t="shared" si="7"/>
        <v>94.345833772253243</v>
      </c>
    </row>
    <row r="58" spans="1:17">
      <c r="A58" s="209">
        <v>41153</v>
      </c>
      <c r="B58" s="205">
        <v>12621695</v>
      </c>
      <c r="C58" s="205">
        <f t="shared" si="0"/>
        <v>117.68884004598013</v>
      </c>
      <c r="D58" s="205">
        <v>29384193.861431599</v>
      </c>
      <c r="E58" s="205">
        <f t="shared" si="1"/>
        <v>120.49723954820479</v>
      </c>
      <c r="F58" s="205">
        <v>8321596.992031551</v>
      </c>
      <c r="G58" s="205">
        <f t="shared" si="2"/>
        <v>122.21172807750777</v>
      </c>
      <c r="H58" s="212">
        <v>1978960</v>
      </c>
      <c r="I58" s="205">
        <f t="shared" si="3"/>
        <v>157.47713193253571</v>
      </c>
      <c r="J58" s="212">
        <v>1156381</v>
      </c>
      <c r="K58" s="205">
        <f t="shared" si="4"/>
        <v>109.61154750654276</v>
      </c>
      <c r="L58" s="212">
        <v>2183628</v>
      </c>
      <c r="M58" s="205">
        <f t="shared" si="5"/>
        <v>106.06195870164655</v>
      </c>
      <c r="N58" s="212">
        <v>1294672</v>
      </c>
      <c r="O58" s="205">
        <f t="shared" si="6"/>
        <v>110.73882794096768</v>
      </c>
      <c r="P58" s="212">
        <v>38964</v>
      </c>
      <c r="Q58" s="205">
        <f t="shared" si="7"/>
        <v>102.61245127989045</v>
      </c>
    </row>
    <row r="59" spans="1:17">
      <c r="A59" s="209">
        <v>41183</v>
      </c>
      <c r="B59" s="205">
        <v>15027015</v>
      </c>
      <c r="C59" s="205">
        <f t="shared" si="0"/>
        <v>140.11683571053999</v>
      </c>
      <c r="D59" s="205">
        <v>30571079.106565204</v>
      </c>
      <c r="E59" s="205">
        <f t="shared" si="1"/>
        <v>125.36435948259954</v>
      </c>
      <c r="F59" s="205">
        <v>9690418.9916025642</v>
      </c>
      <c r="G59" s="205">
        <f t="shared" si="2"/>
        <v>142.31437209623036</v>
      </c>
      <c r="H59" s="212">
        <v>1823194</v>
      </c>
      <c r="I59" s="205">
        <f t="shared" si="3"/>
        <v>145.08194307950012</v>
      </c>
      <c r="J59" s="212">
        <v>1505605</v>
      </c>
      <c r="K59" s="205">
        <f t="shared" si="4"/>
        <v>142.71394461132476</v>
      </c>
      <c r="L59" s="212">
        <v>2133534</v>
      </c>
      <c r="M59" s="205">
        <f t="shared" si="5"/>
        <v>103.6288209331254</v>
      </c>
      <c r="N59" s="212">
        <v>1357530</v>
      </c>
      <c r="O59" s="205">
        <f t="shared" si="6"/>
        <v>116.11534125608792</v>
      </c>
      <c r="P59" s="212">
        <v>43230</v>
      </c>
      <c r="Q59" s="205">
        <f t="shared" si="7"/>
        <v>113.8470451911935</v>
      </c>
    </row>
    <row r="60" spans="1:17">
      <c r="A60" s="209">
        <v>41214</v>
      </c>
      <c r="B60" s="205">
        <v>14661293</v>
      </c>
      <c r="C60" s="205">
        <f t="shared" si="0"/>
        <v>136.70672336356157</v>
      </c>
      <c r="D60" s="205">
        <v>28726298.046380483</v>
      </c>
      <c r="E60" s="205">
        <f t="shared" si="1"/>
        <v>117.79937313751422</v>
      </c>
      <c r="F60" s="205">
        <v>9444599.991171075</v>
      </c>
      <c r="G60" s="205">
        <f t="shared" si="2"/>
        <v>138.70425196354611</v>
      </c>
      <c r="H60" s="212">
        <v>1646990</v>
      </c>
      <c r="I60" s="205">
        <f t="shared" si="3"/>
        <v>131.06038602173214</v>
      </c>
      <c r="J60" s="212">
        <v>1486028</v>
      </c>
      <c r="K60" s="205">
        <f t="shared" si="4"/>
        <v>140.85827138119075</v>
      </c>
      <c r="L60" s="212">
        <v>2196455</v>
      </c>
      <c r="M60" s="205">
        <f t="shared" si="5"/>
        <v>106.6849845761389</v>
      </c>
      <c r="N60" s="212">
        <v>1353083</v>
      </c>
      <c r="O60" s="205">
        <f t="shared" si="6"/>
        <v>115.73497034526766</v>
      </c>
      <c r="P60" s="212">
        <v>39546</v>
      </c>
      <c r="Q60" s="205">
        <f t="shared" si="7"/>
        <v>104.14515959127779</v>
      </c>
    </row>
    <row r="61" spans="1:17">
      <c r="A61" s="209">
        <v>41244</v>
      </c>
      <c r="B61" s="205">
        <v>14246409</v>
      </c>
      <c r="C61" s="205">
        <f t="shared" si="0"/>
        <v>132.83820834132118</v>
      </c>
      <c r="D61" s="205">
        <v>24445869.273332726</v>
      </c>
      <c r="E61" s="205">
        <f t="shared" si="1"/>
        <v>100.24640388924252</v>
      </c>
      <c r="F61" s="205">
        <v>9437092.9902797714</v>
      </c>
      <c r="G61" s="205">
        <f t="shared" si="2"/>
        <v>138.59400346767637</v>
      </c>
      <c r="H61" s="212">
        <v>1604012</v>
      </c>
      <c r="I61" s="205">
        <f t="shared" si="3"/>
        <v>127.6403814859171</v>
      </c>
      <c r="J61" s="212">
        <v>1387469</v>
      </c>
      <c r="K61" s="205">
        <f t="shared" si="4"/>
        <v>131.51601782401769</v>
      </c>
      <c r="L61" s="212">
        <v>2132894</v>
      </c>
      <c r="M61" s="205">
        <f t="shared" si="5"/>
        <v>103.59773521084621</v>
      </c>
      <c r="N61" s="212">
        <v>1318409</v>
      </c>
      <c r="O61" s="205">
        <f t="shared" si="6"/>
        <v>112.769154972706</v>
      </c>
      <c r="P61" s="212">
        <v>35374</v>
      </c>
      <c r="Q61" s="205">
        <f t="shared" si="7"/>
        <v>93.15811650689983</v>
      </c>
    </row>
    <row r="62" spans="1:17" s="3" customFormat="1">
      <c r="A62" s="215">
        <v>41275</v>
      </c>
      <c r="B62" s="216">
        <v>13889223</v>
      </c>
      <c r="C62" s="216">
        <f t="shared" si="0"/>
        <v>129.50768846893769</v>
      </c>
      <c r="D62" s="216">
        <v>25096714.197863258</v>
      </c>
      <c r="E62" s="216">
        <f t="shared" si="1"/>
        <v>102.91535635905404</v>
      </c>
      <c r="F62" s="216">
        <v>8622820.991300704</v>
      </c>
      <c r="G62" s="216">
        <f t="shared" si="2"/>
        <v>126.63553104758094</v>
      </c>
      <c r="H62" s="217">
        <v>1445626</v>
      </c>
      <c r="I62" s="216">
        <f t="shared" si="3"/>
        <v>115.03670429271126</v>
      </c>
      <c r="J62" s="217">
        <v>1022736</v>
      </c>
      <c r="K62" s="216">
        <f t="shared" si="4"/>
        <v>96.943546850606793</v>
      </c>
      <c r="L62" s="217">
        <v>2180909</v>
      </c>
      <c r="M62" s="216">
        <f t="shared" si="5"/>
        <v>105.92989295340105</v>
      </c>
      <c r="N62" s="217">
        <v>1197983</v>
      </c>
      <c r="O62" s="216">
        <f t="shared" si="6"/>
        <v>102.4686046451953</v>
      </c>
      <c r="P62" s="217">
        <v>34799</v>
      </c>
      <c r="Q62" s="216">
        <f t="shared" si="7"/>
        <v>91.643842831560093</v>
      </c>
    </row>
    <row r="63" spans="1:17">
      <c r="A63" s="209">
        <v>41306</v>
      </c>
      <c r="B63" s="205">
        <v>12200730</v>
      </c>
      <c r="C63" s="205">
        <f t="shared" si="0"/>
        <v>113.76362377748718</v>
      </c>
      <c r="D63" s="205">
        <v>28313724.649985857</v>
      </c>
      <c r="E63" s="205">
        <f t="shared" si="1"/>
        <v>116.10751268998867</v>
      </c>
      <c r="F63" s="205">
        <v>8140998.9924787283</v>
      </c>
      <c r="G63" s="205">
        <f t="shared" si="2"/>
        <v>119.55944947836075</v>
      </c>
      <c r="H63" s="212">
        <v>1495042</v>
      </c>
      <c r="I63" s="205">
        <f t="shared" si="3"/>
        <v>118.96901720028808</v>
      </c>
      <c r="J63" s="212">
        <v>1086596</v>
      </c>
      <c r="K63" s="205">
        <f t="shared" si="4"/>
        <v>102.99673643411586</v>
      </c>
      <c r="L63" s="212">
        <v>2305700</v>
      </c>
      <c r="M63" s="205">
        <f t="shared" si="5"/>
        <v>111.99117165487273</v>
      </c>
      <c r="N63" s="212">
        <v>1272892</v>
      </c>
      <c r="O63" s="205">
        <f t="shared" si="6"/>
        <v>108.87589148095751</v>
      </c>
      <c r="P63" s="212">
        <v>40234</v>
      </c>
      <c r="Q63" s="205">
        <f t="shared" si="7"/>
        <v>105.9570209628147</v>
      </c>
    </row>
    <row r="64" spans="1:17">
      <c r="A64" s="209">
        <v>41334</v>
      </c>
      <c r="B64" s="205">
        <v>13966401</v>
      </c>
      <c r="C64" s="205">
        <f t="shared" si="0"/>
        <v>130.22732155285141</v>
      </c>
      <c r="D64" s="205">
        <v>32057776.694961827</v>
      </c>
      <c r="E64" s="205">
        <f t="shared" si="1"/>
        <v>131.46093495067461</v>
      </c>
      <c r="F64" s="205">
        <v>9089285.9911086299</v>
      </c>
      <c r="G64" s="205">
        <f t="shared" si="2"/>
        <v>133.48607833661563</v>
      </c>
      <c r="H64" s="212">
        <v>1689271</v>
      </c>
      <c r="I64" s="205">
        <f t="shared" si="3"/>
        <v>134.42492629300568</v>
      </c>
      <c r="J64" s="212">
        <v>1243794</v>
      </c>
      <c r="K64" s="205">
        <f t="shared" si="4"/>
        <v>117.89728914549171</v>
      </c>
      <c r="L64" s="212">
        <v>2071406</v>
      </c>
      <c r="M64" s="205">
        <f t="shared" si="5"/>
        <v>100.61117444287345</v>
      </c>
      <c r="N64" s="212">
        <v>1322004</v>
      </c>
      <c r="O64" s="205">
        <f t="shared" si="6"/>
        <v>113.07665068316224</v>
      </c>
      <c r="P64" s="212">
        <v>47364</v>
      </c>
      <c r="Q64" s="205">
        <f t="shared" si="7"/>
        <v>124.73401453702728</v>
      </c>
    </row>
    <row r="65" spans="1:17">
      <c r="A65" s="209">
        <v>41365</v>
      </c>
      <c r="B65" s="205">
        <v>14812811</v>
      </c>
      <c r="C65" s="205">
        <f t="shared" si="0"/>
        <v>138.11952708493865</v>
      </c>
      <c r="D65" s="205">
        <v>30240881.274550751</v>
      </c>
      <c r="E65" s="205">
        <f t="shared" si="1"/>
        <v>124.01030064912692</v>
      </c>
      <c r="F65" s="205">
        <v>9476911.9916644804</v>
      </c>
      <c r="G65" s="205">
        <f t="shared" si="2"/>
        <v>139.17878893303907</v>
      </c>
      <c r="H65" s="212">
        <v>1684469</v>
      </c>
      <c r="I65" s="205">
        <f t="shared" si="3"/>
        <v>134.04280377029679</v>
      </c>
      <c r="J65" s="212">
        <v>1467269</v>
      </c>
      <c r="K65" s="205">
        <f t="shared" si="4"/>
        <v>139.08013509248033</v>
      </c>
      <c r="L65" s="212">
        <v>2296009</v>
      </c>
      <c r="M65" s="205">
        <f t="shared" si="5"/>
        <v>111.52046581954838</v>
      </c>
      <c r="N65" s="212">
        <v>1274900</v>
      </c>
      <c r="O65" s="205">
        <f t="shared" si="6"/>
        <v>109.04764430059481</v>
      </c>
      <c r="P65" s="212">
        <v>54274</v>
      </c>
      <c r="Q65" s="205">
        <f t="shared" si="7"/>
        <v>142.93163383545772</v>
      </c>
    </row>
    <row r="66" spans="1:17">
      <c r="A66" s="209">
        <v>41395</v>
      </c>
      <c r="B66" s="205">
        <v>13462578</v>
      </c>
      <c r="C66" s="205">
        <f t="shared" si="0"/>
        <v>125.52951001022691</v>
      </c>
      <c r="D66" s="205">
        <v>28182730.209941123</v>
      </c>
      <c r="E66" s="205">
        <f t="shared" si="1"/>
        <v>115.57033721068204</v>
      </c>
      <c r="F66" s="205">
        <v>8891606.9913027063</v>
      </c>
      <c r="G66" s="205">
        <f t="shared" si="2"/>
        <v>130.58294661874359</v>
      </c>
      <c r="H66" s="212">
        <v>1503070</v>
      </c>
      <c r="I66" s="205">
        <f t="shared" si="3"/>
        <v>119.60785093879436</v>
      </c>
      <c r="J66" s="212">
        <v>1377317</v>
      </c>
      <c r="K66" s="205">
        <f t="shared" si="4"/>
        <v>130.55372561212002</v>
      </c>
      <c r="L66" s="212">
        <v>2227900</v>
      </c>
      <c r="M66" s="205">
        <f t="shared" si="5"/>
        <v>108.2123135403092</v>
      </c>
      <c r="N66" s="212">
        <v>1362007</v>
      </c>
      <c r="O66" s="205">
        <f t="shared" si="6"/>
        <v>116.49827819508999</v>
      </c>
      <c r="P66" s="212">
        <v>47866</v>
      </c>
      <c r="Q66" s="205">
        <f t="shared" si="7"/>
        <v>126.05604129358474</v>
      </c>
    </row>
    <row r="67" spans="1:17">
      <c r="A67" s="209">
        <v>41426</v>
      </c>
      <c r="B67" s="205">
        <v>13154355</v>
      </c>
      <c r="C67" s="205">
        <f t="shared" ref="C67:C79" si="8">(B67/B$38)*100</f>
        <v>122.65553727158192</v>
      </c>
      <c r="D67" s="205">
        <v>26923986.276340213</v>
      </c>
      <c r="E67" s="205">
        <f t="shared" ref="E67:E79" si="9">(D67/D$38)*100</f>
        <v>110.40854274348584</v>
      </c>
      <c r="F67" s="205">
        <v>8776520.991396714</v>
      </c>
      <c r="G67" s="205">
        <f t="shared" ref="G67:G79" si="10">(F67/F$38)*100</f>
        <v>128.8927831874326</v>
      </c>
      <c r="H67" s="212">
        <v>1551047</v>
      </c>
      <c r="I67" s="205">
        <f t="shared" ref="I67:I79" si="11">(H67/H$38)*100</f>
        <v>123.42565441068226</v>
      </c>
      <c r="J67" s="212">
        <v>1298750</v>
      </c>
      <c r="K67" s="205">
        <f t="shared" ref="K67:K75" si="12">(J67/J$38)*100</f>
        <v>123.10648248641445</v>
      </c>
      <c r="L67" s="212">
        <v>2294352</v>
      </c>
      <c r="M67" s="205">
        <f t="shared" ref="M67:M79" si="13">(L67/L$38)*100</f>
        <v>111.43998294170991</v>
      </c>
      <c r="N67" s="212">
        <v>1377306</v>
      </c>
      <c r="O67" s="205">
        <f t="shared" ref="O67:O79" si="14">(N67/N$38)*100</f>
        <v>117.80686703355168</v>
      </c>
      <c r="P67" s="212">
        <v>38514</v>
      </c>
      <c r="Q67" s="205">
        <f t="shared" ref="Q67:Q79" si="15">(P67/P$38)*100</f>
        <v>101.42736753397239</v>
      </c>
    </row>
    <row r="68" spans="1:17">
      <c r="A68" s="209">
        <v>41456</v>
      </c>
      <c r="B68" s="206">
        <v>13140701</v>
      </c>
      <c r="C68" s="205">
        <f t="shared" si="8"/>
        <v>122.52822287981537</v>
      </c>
      <c r="D68" s="207">
        <v>26994530</v>
      </c>
      <c r="E68" s="205">
        <f t="shared" si="9"/>
        <v>110.6978249340588</v>
      </c>
      <c r="F68" s="205">
        <v>8483897</v>
      </c>
      <c r="G68" s="205">
        <f t="shared" si="10"/>
        <v>124.5952807128746</v>
      </c>
      <c r="H68" s="212">
        <v>2014758</v>
      </c>
      <c r="I68" s="205">
        <f t="shared" si="11"/>
        <v>160.32578292544156</v>
      </c>
      <c r="J68" s="212">
        <v>1442913</v>
      </c>
      <c r="K68" s="205">
        <f t="shared" si="12"/>
        <v>136.77146792217113</v>
      </c>
      <c r="L68" s="212">
        <v>2231286</v>
      </c>
      <c r="M68" s="205">
        <f t="shared" si="13"/>
        <v>108.37677643974253</v>
      </c>
      <c r="N68" s="212">
        <v>1276710</v>
      </c>
      <c r="O68" s="205">
        <f t="shared" si="14"/>
        <v>109.20246133423201</v>
      </c>
      <c r="P68" s="212">
        <v>51855</v>
      </c>
      <c r="Q68" s="205">
        <f t="shared" si="15"/>
        <v>136.56115032128938</v>
      </c>
    </row>
    <row r="69" spans="1:17">
      <c r="A69" s="209">
        <v>41487</v>
      </c>
      <c r="B69" s="206">
        <v>12012714</v>
      </c>
      <c r="C69" s="205">
        <f t="shared" si="8"/>
        <v>112.0105006866436</v>
      </c>
      <c r="D69" s="207">
        <v>27508580</v>
      </c>
      <c r="E69" s="205">
        <f t="shared" si="9"/>
        <v>112.80581558651146</v>
      </c>
      <c r="F69" s="205">
        <v>7832362</v>
      </c>
      <c r="G69" s="205">
        <f t="shared" si="10"/>
        <v>115.0267786177569</v>
      </c>
      <c r="H69" s="212">
        <v>2016440</v>
      </c>
      <c r="I69" s="205">
        <f t="shared" si="11"/>
        <v>160.45962925680271</v>
      </c>
      <c r="J69" s="212">
        <v>1669808</v>
      </c>
      <c r="K69" s="205">
        <f t="shared" si="12"/>
        <v>158.27849032352242</v>
      </c>
      <c r="L69" s="212">
        <v>2305784</v>
      </c>
      <c r="M69" s="205">
        <f t="shared" si="13"/>
        <v>111.99525165592186</v>
      </c>
      <c r="N69" s="212">
        <v>1436079</v>
      </c>
      <c r="O69" s="205">
        <f t="shared" si="14"/>
        <v>122.83397284457908</v>
      </c>
      <c r="P69" s="212">
        <v>40298</v>
      </c>
      <c r="Q69" s="205">
        <f t="shared" si="15"/>
        <v>106.12556620667861</v>
      </c>
    </row>
    <row r="70" spans="1:17">
      <c r="A70" s="209">
        <v>41518</v>
      </c>
      <c r="B70" s="206">
        <v>13443057</v>
      </c>
      <c r="C70" s="205">
        <f t="shared" si="8"/>
        <v>125.34748977867025</v>
      </c>
      <c r="D70" s="207">
        <v>27702230</v>
      </c>
      <c r="E70" s="205">
        <f t="shared" si="9"/>
        <v>113.59992586731578</v>
      </c>
      <c r="F70" s="205">
        <v>8284839</v>
      </c>
      <c r="G70" s="205">
        <f t="shared" si="10"/>
        <v>121.67189687309632</v>
      </c>
      <c r="H70" s="212">
        <v>1941765</v>
      </c>
      <c r="I70" s="205">
        <f t="shared" si="11"/>
        <v>154.51731368343991</v>
      </c>
      <c r="J70" s="212">
        <v>1129583</v>
      </c>
      <c r="K70" s="205">
        <f t="shared" si="12"/>
        <v>107.07140697320617</v>
      </c>
      <c r="L70" s="212">
        <v>2300605</v>
      </c>
      <c r="M70" s="205">
        <f t="shared" si="13"/>
        <v>111.74370016266577</v>
      </c>
      <c r="N70" s="212">
        <v>1341797</v>
      </c>
      <c r="O70" s="205">
        <f t="shared" si="14"/>
        <v>114.76963054326239</v>
      </c>
      <c r="P70" s="212">
        <v>42993</v>
      </c>
      <c r="Q70" s="205">
        <f t="shared" si="15"/>
        <v>113.22290108501001</v>
      </c>
    </row>
    <row r="71" spans="1:17">
      <c r="A71" s="209">
        <v>41548</v>
      </c>
      <c r="B71" s="208">
        <v>16420799</v>
      </c>
      <c r="C71" s="205">
        <f t="shared" si="8"/>
        <v>153.1129366490151</v>
      </c>
      <c r="D71" s="207">
        <v>35185670</v>
      </c>
      <c r="E71" s="205">
        <f t="shared" si="9"/>
        <v>144.28764412077427</v>
      </c>
      <c r="F71" s="208">
        <v>10716258</v>
      </c>
      <c r="G71" s="205">
        <f t="shared" si="10"/>
        <v>157.37993680281457</v>
      </c>
      <c r="H71" s="213">
        <v>2050466</v>
      </c>
      <c r="I71" s="205">
        <f t="shared" si="11"/>
        <v>163.16727210513542</v>
      </c>
      <c r="J71" s="212">
        <v>1318835</v>
      </c>
      <c r="K71" s="205">
        <f t="shared" si="12"/>
        <v>125.01030824251811</v>
      </c>
      <c r="L71" s="213">
        <v>2226429</v>
      </c>
      <c r="M71" s="205">
        <f t="shared" si="13"/>
        <v>108.14086495050815</v>
      </c>
      <c r="N71" s="213">
        <v>1363429</v>
      </c>
      <c r="O71" s="205">
        <f t="shared" si="14"/>
        <v>116.61990793090884</v>
      </c>
      <c r="P71" s="213">
        <v>44104</v>
      </c>
      <c r="Q71" s="205">
        <f t="shared" si="15"/>
        <v>116.14874117770991</v>
      </c>
    </row>
    <row r="72" spans="1:17">
      <c r="A72" s="209">
        <v>41579</v>
      </c>
      <c r="B72" s="208">
        <v>16664962</v>
      </c>
      <c r="C72" s="205">
        <f t="shared" si="8"/>
        <v>155.38959285502756</v>
      </c>
      <c r="D72" s="207">
        <v>35225490</v>
      </c>
      <c r="E72" s="205">
        <f t="shared" si="9"/>
        <v>144.4509359946789</v>
      </c>
      <c r="F72" s="208">
        <v>10734199</v>
      </c>
      <c r="G72" s="205">
        <f t="shared" si="10"/>
        <v>157.64341995581248</v>
      </c>
      <c r="H72" s="213">
        <v>1811557</v>
      </c>
      <c r="I72" s="205">
        <f t="shared" si="11"/>
        <v>144.15592063119448</v>
      </c>
      <c r="J72" s="212">
        <v>1477785</v>
      </c>
      <c r="K72" s="205">
        <f t="shared" si="12"/>
        <v>140.0769302954271</v>
      </c>
      <c r="L72" s="213">
        <v>2301667</v>
      </c>
      <c r="M72" s="205">
        <f t="shared" si="13"/>
        <v>111.79528303307281</v>
      </c>
      <c r="N72" s="213">
        <v>1474333</v>
      </c>
      <c r="O72" s="205">
        <f t="shared" si="14"/>
        <v>126.10600091350604</v>
      </c>
      <c r="P72" s="213">
        <v>36868</v>
      </c>
      <c r="Q72" s="205">
        <f t="shared" si="15"/>
        <v>97.09259454334773</v>
      </c>
    </row>
    <row r="73" spans="1:17">
      <c r="A73" s="209">
        <v>41609</v>
      </c>
      <c r="B73" s="208">
        <v>16284433</v>
      </c>
      <c r="C73" s="205">
        <f t="shared" si="8"/>
        <v>151.84141516464155</v>
      </c>
      <c r="D73" s="207">
        <v>51201906</v>
      </c>
      <c r="E73" s="205">
        <f t="shared" si="9"/>
        <v>209.9662274793499</v>
      </c>
      <c r="F73" s="208">
        <v>10571657</v>
      </c>
      <c r="G73" s="205">
        <f t="shared" si="10"/>
        <v>155.25631340352501</v>
      </c>
      <c r="H73" s="213">
        <v>1839062</v>
      </c>
      <c r="I73" s="205">
        <f t="shared" si="11"/>
        <v>146.34465032446994</v>
      </c>
      <c r="J73" s="212">
        <v>1723967</v>
      </c>
      <c r="K73" s="205">
        <f t="shared" si="12"/>
        <v>163.41213728019744</v>
      </c>
      <c r="L73" s="213">
        <v>2229407</v>
      </c>
      <c r="M73" s="205">
        <f t="shared" si="13"/>
        <v>108.28551070198849</v>
      </c>
      <c r="N73" s="213">
        <v>1446142</v>
      </c>
      <c r="O73" s="205">
        <f t="shared" si="14"/>
        <v>123.69470423103834</v>
      </c>
      <c r="P73" s="213">
        <v>47257</v>
      </c>
      <c r="Q73" s="205">
        <f t="shared" si="15"/>
        <v>124.45222795744233</v>
      </c>
    </row>
    <row r="74" spans="1:17" s="31" customFormat="1">
      <c r="A74" s="209">
        <v>41640</v>
      </c>
      <c r="B74" s="208">
        <v>14484000</v>
      </c>
      <c r="C74" s="205">
        <f t="shared" si="8"/>
        <v>135.05358505541264</v>
      </c>
      <c r="D74" s="208">
        <v>41791920</v>
      </c>
      <c r="E74" s="205">
        <f t="shared" si="9"/>
        <v>171.37822528557419</v>
      </c>
      <c r="F74" s="208">
        <v>8677892</v>
      </c>
      <c r="G74" s="205">
        <f t="shared" si="10"/>
        <v>127.44430887550952</v>
      </c>
      <c r="H74" s="214">
        <v>1675595</v>
      </c>
      <c r="I74" s="205">
        <f t="shared" si="11"/>
        <v>133.33664898759812</v>
      </c>
      <c r="J74" s="212">
        <v>1065164</v>
      </c>
      <c r="K74" s="205">
        <f t="shared" si="12"/>
        <v>100.96523065344304</v>
      </c>
      <c r="L74" s="213">
        <v>2297775</v>
      </c>
      <c r="M74" s="205">
        <f>(L74/L$38)*100</f>
        <v>111.60624298446248</v>
      </c>
      <c r="N74" s="213">
        <v>1276163</v>
      </c>
      <c r="O74" s="205">
        <f>(N74/N$38)*100</f>
        <v>109.15567408704993</v>
      </c>
      <c r="P74" s="214">
        <v>44127</v>
      </c>
      <c r="Q74" s="205">
        <f t="shared" si="15"/>
        <v>116.20931212472347</v>
      </c>
    </row>
    <row r="75" spans="1:17" s="31" customFormat="1">
      <c r="A75" s="209">
        <v>41671</v>
      </c>
      <c r="B75" s="208">
        <v>14490773</v>
      </c>
      <c r="C75" s="205">
        <f t="shared" si="8"/>
        <v>135.11673873751567</v>
      </c>
      <c r="D75" s="208">
        <v>52065980</v>
      </c>
      <c r="E75" s="205">
        <f t="shared" si="9"/>
        <v>213.5095791280755</v>
      </c>
      <c r="F75" s="208">
        <v>9413835</v>
      </c>
      <c r="G75" s="205">
        <f t="shared" si="10"/>
        <v>138.25243451325301</v>
      </c>
      <c r="H75" s="214">
        <v>1778388</v>
      </c>
      <c r="I75" s="205">
        <f t="shared" si="11"/>
        <v>141.51647415978005</v>
      </c>
      <c r="J75" s="212">
        <v>1200427</v>
      </c>
      <c r="K75" s="205">
        <f t="shared" si="12"/>
        <v>113.78659900036115</v>
      </c>
      <c r="L75" s="213">
        <v>2308373</v>
      </c>
      <c r="M75" s="205">
        <f t="shared" si="13"/>
        <v>112.12100311682937</v>
      </c>
      <c r="N75" s="213">
        <v>1406315</v>
      </c>
      <c r="O75" s="205">
        <f t="shared" si="14"/>
        <v>120.28813075111067</v>
      </c>
      <c r="P75" s="214">
        <v>48547</v>
      </c>
      <c r="Q75" s="205">
        <f t="shared" si="15"/>
        <v>127.84946802907406</v>
      </c>
    </row>
    <row r="76" spans="1:17" s="31" customFormat="1">
      <c r="A76" s="209">
        <v>41699</v>
      </c>
      <c r="B76" s="208">
        <v>15270762</v>
      </c>
      <c r="C76" s="205">
        <f t="shared" si="8"/>
        <v>142.38961299557877</v>
      </c>
      <c r="D76" s="208">
        <v>60637920</v>
      </c>
      <c r="E76" s="205">
        <f t="shared" si="9"/>
        <v>248.66096399994601</v>
      </c>
      <c r="F76" s="208">
        <v>9256412</v>
      </c>
      <c r="G76" s="205">
        <f t="shared" si="10"/>
        <v>135.9405060591873</v>
      </c>
      <c r="H76" s="214">
        <v>2021960</v>
      </c>
      <c r="I76" s="205">
        <f t="shared" si="11"/>
        <v>160.89888713380256</v>
      </c>
      <c r="J76" s="212">
        <v>1373686</v>
      </c>
      <c r="K76" s="205">
        <f>(J76/J$38)*100</f>
        <v>130.20954879756127</v>
      </c>
      <c r="L76" s="213">
        <v>2084809</v>
      </c>
      <c r="M76" s="205">
        <f t="shared" si="13"/>
        <v>101.26217746741708</v>
      </c>
      <c r="N76" s="213">
        <v>1461373</v>
      </c>
      <c r="O76" s="205">
        <f t="shared" si="14"/>
        <v>124.99747673895453</v>
      </c>
      <c r="P76" s="214">
        <v>46930</v>
      </c>
      <c r="Q76" s="205">
        <f t="shared" si="15"/>
        <v>123.59106710207521</v>
      </c>
    </row>
    <row r="77" spans="1:17" s="26" customFormat="1">
      <c r="A77" s="209">
        <v>41730</v>
      </c>
      <c r="B77" s="205">
        <f>(15822*1000)</f>
        <v>15822000</v>
      </c>
      <c r="C77" s="205">
        <f t="shared" si="8"/>
        <v>147.52953761024153</v>
      </c>
      <c r="D77" s="205">
        <f>(31590*1000)</f>
        <v>31590000</v>
      </c>
      <c r="E77" s="205">
        <f t="shared" si="9"/>
        <v>129.54269956420495</v>
      </c>
      <c r="F77" s="205">
        <f>(10238*1000)</f>
        <v>10238000</v>
      </c>
      <c r="G77" s="205">
        <f t="shared" si="10"/>
        <v>150.35619644349879</v>
      </c>
      <c r="H77" s="212">
        <f>(1773*1000)</f>
        <v>1773000</v>
      </c>
      <c r="I77" s="205">
        <f t="shared" si="11"/>
        <v>141.08772027549108</v>
      </c>
      <c r="J77" s="212">
        <f>(1318*1000)</f>
        <v>1318000</v>
      </c>
      <c r="K77" s="205">
        <f>(J77/J$38)*100</f>
        <v>124.9311598976664</v>
      </c>
      <c r="L77" s="212">
        <f>(2297*1000)</f>
        <v>2297000</v>
      </c>
      <c r="M77" s="205">
        <f t="shared" si="13"/>
        <v>111.56860011764005</v>
      </c>
      <c r="N77" s="212">
        <f>(1470*1000)</f>
        <v>1470000</v>
      </c>
      <c r="O77" s="205">
        <f t="shared" si="14"/>
        <v>125.73538090977674</v>
      </c>
      <c r="P77" s="212">
        <f>(47*1000)</f>
        <v>47000</v>
      </c>
      <c r="Q77" s="205">
        <f t="shared" si="15"/>
        <v>123.77541346255137</v>
      </c>
    </row>
    <row r="78" spans="1:17" s="26" customFormat="1">
      <c r="A78" s="209">
        <v>41760</v>
      </c>
      <c r="B78" s="205">
        <f>(15880*1000)</f>
        <v>15880000</v>
      </c>
      <c r="C78" s="205">
        <f t="shared" si="8"/>
        <v>148.07034870753608</v>
      </c>
      <c r="D78" s="205">
        <f>(31867*1000)</f>
        <v>31867000</v>
      </c>
      <c r="E78" s="205">
        <f t="shared" si="9"/>
        <v>130.67860737614814</v>
      </c>
      <c r="F78" s="205">
        <f>(10179*1000)</f>
        <v>10179000</v>
      </c>
      <c r="G78" s="205">
        <f t="shared" si="10"/>
        <v>149.48971709302344</v>
      </c>
      <c r="H78" s="212">
        <f>(1680*1000)</f>
        <v>1680000</v>
      </c>
      <c r="I78" s="205">
        <f t="shared" si="11"/>
        <v>133.68717995647208</v>
      </c>
      <c r="J78" s="212">
        <f>(1433*1000)</f>
        <v>1433000</v>
      </c>
      <c r="K78" s="205">
        <f>(J78/J$38)*100</f>
        <v>135.83183014670405</v>
      </c>
      <c r="L78" s="212">
        <f>(2227*1000)</f>
        <v>2227000</v>
      </c>
      <c r="M78" s="205">
        <f t="shared" si="13"/>
        <v>108.16859924335411</v>
      </c>
      <c r="N78" s="212">
        <f>(1664*1000)</f>
        <v>1664000</v>
      </c>
      <c r="O78" s="205">
        <f t="shared" si="14"/>
        <v>142.32902981895816</v>
      </c>
      <c r="P78" s="212">
        <f>(48*1000)</f>
        <v>48000</v>
      </c>
      <c r="Q78" s="205">
        <f t="shared" si="15"/>
        <v>126.40893289792479</v>
      </c>
    </row>
    <row r="79" spans="1:17" s="26" customFormat="1">
      <c r="A79" s="209">
        <v>41791</v>
      </c>
      <c r="B79" s="205">
        <f>(13693*1000)</f>
        <v>13693000</v>
      </c>
      <c r="C79" s="205">
        <f t="shared" si="8"/>
        <v>127.67804060782693</v>
      </c>
      <c r="D79" s="205">
        <f>(32087*1000)</f>
        <v>32087000</v>
      </c>
      <c r="E79" s="205">
        <f t="shared" si="9"/>
        <v>131.58077242534486</v>
      </c>
      <c r="F79" s="205">
        <f>(9402*1000)</f>
        <v>9402000</v>
      </c>
      <c r="G79" s="205">
        <f t="shared" si="10"/>
        <v>138.07862462998395</v>
      </c>
      <c r="H79" s="212">
        <f>(1617*1000)</f>
        <v>1617000</v>
      </c>
      <c r="I79" s="205">
        <f t="shared" si="11"/>
        <v>128.67391070810439</v>
      </c>
      <c r="J79" s="212">
        <f>(1352*1000)</f>
        <v>1352000</v>
      </c>
      <c r="K79" s="205">
        <f>(J79/J$38)*100</f>
        <v>128.15396675390363</v>
      </c>
      <c r="L79" s="212">
        <f>(2508*1000)</f>
        <v>2508000</v>
      </c>
      <c r="M79" s="205">
        <f t="shared" si="13"/>
        <v>121.81717418155908</v>
      </c>
      <c r="N79" s="212">
        <f>(1641*1000)</f>
        <v>1641000</v>
      </c>
      <c r="O79" s="205">
        <f t="shared" si="14"/>
        <v>140.36174154622017</v>
      </c>
      <c r="P79" s="212">
        <f>(44*1000)</f>
        <v>44000</v>
      </c>
      <c r="Q79" s="205">
        <f t="shared" si="15"/>
        <v>115.87485515643105</v>
      </c>
    </row>
    <row r="80" spans="1:17">
      <c r="A80" s="209">
        <v>41821</v>
      </c>
      <c r="B80" s="205">
        <f>(13686*1000)</f>
        <v>13686000</v>
      </c>
      <c r="C80" s="205">
        <f>(B80/B$38)*100</f>
        <v>127.61277030298102</v>
      </c>
      <c r="D80" s="205">
        <f>(30826*1000)</f>
        <v>30826000</v>
      </c>
      <c r="E80" s="205">
        <f>(D80/D$38)*100</f>
        <v>126.40972639335808</v>
      </c>
      <c r="F80" s="205">
        <f>(9000*1000)</f>
        <v>9000000</v>
      </c>
      <c r="G80" s="205">
        <f>(F80/F$38)*100</f>
        <v>132.17481617420287</v>
      </c>
      <c r="H80" s="212">
        <f>(1904*1000)</f>
        <v>1904000</v>
      </c>
      <c r="I80" s="205">
        <f>(H80/H$38)*100</f>
        <v>151.51213728400171</v>
      </c>
      <c r="J80" s="212">
        <f>(1171*1000)</f>
        <v>1171000</v>
      </c>
      <c r="K80" s="205">
        <f>(J80/J$38)*100</f>
        <v>110.99725966628785</v>
      </c>
      <c r="L80" s="212">
        <f>(2283*1000)</f>
        <v>2283000</v>
      </c>
      <c r="M80" s="205">
        <f>(L80/L$38)*100</f>
        <v>110.88859994278286</v>
      </c>
      <c r="N80" s="212">
        <f>(1555*1000)</f>
        <v>1555000</v>
      </c>
      <c r="O80" s="205">
        <f>(N80/N$38)*100</f>
        <v>133.00579409163458</v>
      </c>
      <c r="P80" s="212">
        <f>(46*1000)</f>
        <v>46000</v>
      </c>
      <c r="Q80" s="205">
        <f>(P80/P$38)*100</f>
        <v>121.14189402717793</v>
      </c>
    </row>
    <row r="81" spans="1:31">
      <c r="A81" s="209">
        <v>41852</v>
      </c>
      <c r="B81" s="205">
        <v>13923882</v>
      </c>
      <c r="C81" s="205">
        <f>(B81/B38)*100</f>
        <v>129.8308603968882</v>
      </c>
      <c r="D81" s="205">
        <v>32663403</v>
      </c>
      <c r="E81" s="205">
        <f>(D81/D38)*100</f>
        <v>133.94445715649101</v>
      </c>
      <c r="F81" s="205">
        <v>9425394</v>
      </c>
      <c r="G81" s="205">
        <f>(F81/F38)*100</f>
        <v>138.42219103549274</v>
      </c>
      <c r="H81" s="212">
        <v>1873197</v>
      </c>
      <c r="I81" s="205">
        <f>(H81/H38)*100</f>
        <v>149.06096692435932</v>
      </c>
      <c r="J81" s="212">
        <v>1209318</v>
      </c>
      <c r="K81" s="205">
        <f>(J81/J38)*100</f>
        <v>114.62936299326718</v>
      </c>
      <c r="L81" s="212">
        <v>2329699</v>
      </c>
      <c r="M81" s="205">
        <f>(L81/L38)*100</f>
        <v>113.15683766890112</v>
      </c>
      <c r="N81" s="212">
        <v>1718165</v>
      </c>
      <c r="O81" s="205">
        <f>(N81/N38)*100</f>
        <v>146.96199370125615</v>
      </c>
      <c r="P81" s="212">
        <v>37394</v>
      </c>
      <c r="Q81" s="205">
        <f>(P81/P38)*100</f>
        <v>98.477825766354158</v>
      </c>
    </row>
    <row r="82" spans="1:31">
      <c r="A82" s="209">
        <v>41883</v>
      </c>
      <c r="B82" s="205">
        <v>17149717</v>
      </c>
      <c r="C82" s="205">
        <f>(B82/B38)*100</f>
        <v>159.90960808725185</v>
      </c>
      <c r="D82" s="205">
        <v>28708500</v>
      </c>
      <c r="E82" s="205">
        <f>(D82/D38)*100</f>
        <v>117.72638779483944</v>
      </c>
      <c r="F82" s="205">
        <v>10633916</v>
      </c>
      <c r="G82" s="205">
        <f>(F82/F38)*100</f>
        <v>156.17065472354611</v>
      </c>
      <c r="H82" s="212">
        <v>1896910</v>
      </c>
      <c r="I82" s="205">
        <f>(H82/H38)*100</f>
        <v>150.94794555430445</v>
      </c>
      <c r="J82" s="212">
        <v>1425366</v>
      </c>
      <c r="K82" s="205">
        <f>(J82/J38)*100</f>
        <v>135.10821521904185</v>
      </c>
      <c r="L82" s="212">
        <v>2320578</v>
      </c>
      <c r="M82" s="205">
        <f>(L82/L38)*100</f>
        <v>112.71381755498166</v>
      </c>
      <c r="N82" s="212">
        <v>1652421</v>
      </c>
      <c r="O82" s="205">
        <f>(N82/N38)*100</f>
        <v>141.33862847504366</v>
      </c>
      <c r="P82" s="212">
        <v>51017</v>
      </c>
      <c r="Q82" s="205">
        <f>(P82/P38)*100</f>
        <v>134.35426103444644</v>
      </c>
    </row>
    <row r="83" spans="1:31" s="55" customFormat="1">
      <c r="A83" s="209">
        <v>41913</v>
      </c>
      <c r="B83" s="205">
        <v>19878957</v>
      </c>
      <c r="C83" s="205">
        <f>(B83/B38)*100</f>
        <v>185.357940486909</v>
      </c>
      <c r="D83" s="205">
        <v>29173928</v>
      </c>
      <c r="E83" s="205">
        <f>(D83/D38)*100</f>
        <v>119.63499176991918</v>
      </c>
      <c r="F83" s="205">
        <v>11962711</v>
      </c>
      <c r="G83" s="205">
        <f>(F83/F38)*100</f>
        <v>175.68545859667941</v>
      </c>
      <c r="H83" s="212">
        <v>1859593</v>
      </c>
      <c r="I83" s="205">
        <f>(H83/H38)*100</f>
        <v>147.97841906952132</v>
      </c>
      <c r="J83" s="212">
        <v>1741225</v>
      </c>
      <c r="K83" s="205">
        <f>(J83/J38)*100</f>
        <v>165.04799612504871</v>
      </c>
      <c r="L83" s="212">
        <v>2250481</v>
      </c>
      <c r="M83" s="205">
        <f>(L83/L38)*100</f>
        <v>109.30910525091279</v>
      </c>
      <c r="N83" s="212">
        <v>1643051</v>
      </c>
      <c r="O83" s="205">
        <f>(N83/N38)*100</f>
        <v>140.53717233958474</v>
      </c>
      <c r="P83" s="212">
        <v>47418</v>
      </c>
      <c r="Q83" s="205">
        <f>(P83/P38)*100</f>
        <v>124.87622458653745</v>
      </c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</row>
    <row r="84" spans="1:31" s="55" customFormat="1">
      <c r="A84" s="209">
        <v>41944</v>
      </c>
      <c r="B84" s="205">
        <v>16742826</v>
      </c>
      <c r="C84" s="205">
        <f>(B84/B38)*100</f>
        <v>156.11562242881621</v>
      </c>
      <c r="D84" s="205">
        <v>26529824</v>
      </c>
      <c r="E84" s="205">
        <f>(D84/D38)*100</f>
        <v>108.79218170064053</v>
      </c>
      <c r="F84" s="205">
        <v>10999230</v>
      </c>
      <c r="G84" s="205">
        <f>(F84/F38)*100</f>
        <v>161.53568925641972</v>
      </c>
      <c r="H84" s="212">
        <v>1828169</v>
      </c>
      <c r="I84" s="205">
        <f>(H84/H38)*100</f>
        <v>145.47783219871644</v>
      </c>
      <c r="J84" s="212">
        <v>1611288</v>
      </c>
      <c r="K84" s="205">
        <f>(J84/J38)*100</f>
        <v>152.73147099331646</v>
      </c>
      <c r="L84" s="212">
        <v>2287892</v>
      </c>
      <c r="M84" s="205">
        <f>(L84/L38)*100</f>
        <v>111.12621143245438</v>
      </c>
      <c r="N84" s="212">
        <v>1638767</v>
      </c>
      <c r="O84" s="205">
        <f>(N84/N38)*100</f>
        <v>140.17074351521913</v>
      </c>
      <c r="P84" s="212">
        <v>38405</v>
      </c>
      <c r="Q84" s="205">
        <f>(P84/P38)*100</f>
        <v>101.1403139155167</v>
      </c>
    </row>
    <row r="85" spans="1:31" s="55" customFormat="1">
      <c r="A85" s="209">
        <v>41974</v>
      </c>
      <c r="B85" s="205">
        <v>16983476</v>
      </c>
      <c r="C85" s="205">
        <f>(B85/B38)*100</f>
        <v>158.35952226612531</v>
      </c>
      <c r="D85" s="205">
        <v>19370587</v>
      </c>
      <c r="E85" s="205">
        <f>(D85/D38)*100</f>
        <v>79.4339389719308</v>
      </c>
      <c r="F85" s="205">
        <v>10240604</v>
      </c>
      <c r="G85" s="205">
        <f>(F85/F38)*100</f>
        <v>150.39443902364519</v>
      </c>
      <c r="H85" s="212">
        <v>1530745</v>
      </c>
      <c r="I85" s="205">
        <f>(H85/H38)*100</f>
        <v>121.81010850147015</v>
      </c>
      <c r="J85" s="212">
        <v>1136025</v>
      </c>
      <c r="K85" s="205">
        <f>(J85/J38)*100</f>
        <v>107.68203408402617</v>
      </c>
      <c r="L85" s="212">
        <v>2347088</v>
      </c>
      <c r="M85" s="205">
        <f>(L85/L38)*100</f>
        <v>114.00144645751482</v>
      </c>
      <c r="N85" s="212">
        <v>1615667</v>
      </c>
      <c r="O85" s="205">
        <f>(N85/N38)*100</f>
        <v>138.19490181520834</v>
      </c>
      <c r="P85" s="212">
        <v>43333</v>
      </c>
      <c r="Q85" s="205">
        <f>(P85/P38)*100</f>
        <v>114.11829769303698</v>
      </c>
    </row>
    <row r="86" spans="1:31" s="25" customFormat="1">
      <c r="A86" s="209">
        <v>42005</v>
      </c>
      <c r="B86" s="205">
        <v>16983473</v>
      </c>
      <c r="C86" s="205">
        <f>(B86/B38)*100</f>
        <v>158.35949429313752</v>
      </c>
      <c r="D86" s="205">
        <v>23308544.091599502</v>
      </c>
      <c r="E86" s="205">
        <f>(D86/D38)*100</f>
        <v>95.582517395919552</v>
      </c>
      <c r="F86" s="205">
        <v>10255416.9921549</v>
      </c>
      <c r="G86" s="205">
        <f>(F86/F38)*100</f>
        <v>150.61198396976337</v>
      </c>
      <c r="H86" s="212">
        <v>1530745</v>
      </c>
      <c r="I86" s="205">
        <f>(H86/H38)*100</f>
        <v>121.81010850147015</v>
      </c>
      <c r="J86" s="212">
        <v>1136025</v>
      </c>
      <c r="K86" s="205">
        <f>(J86/J38)*100</f>
        <v>107.68203408402617</v>
      </c>
      <c r="L86" s="212">
        <v>2347088</v>
      </c>
      <c r="M86" s="205">
        <f>(L86/L38)*100</f>
        <v>114.00144645751482</v>
      </c>
      <c r="N86" s="212">
        <v>1615667</v>
      </c>
      <c r="O86" s="205">
        <f>(N86/N38)*100</f>
        <v>138.19490181520834</v>
      </c>
      <c r="P86" s="212">
        <v>43333</v>
      </c>
      <c r="Q86" s="205">
        <f>(P86/P38)*100</f>
        <v>114.11829769303698</v>
      </c>
    </row>
    <row r="87" spans="1:31" s="25" customFormat="1">
      <c r="A87" s="209">
        <v>42036</v>
      </c>
      <c r="B87" s="205">
        <v>16581420</v>
      </c>
      <c r="C87" s="205">
        <f>(B87/B38)*100</f>
        <v>154.61061973967963</v>
      </c>
      <c r="D87" s="205">
        <v>35016436.178255498</v>
      </c>
      <c r="E87" s="205">
        <f>(D87/D38)*100</f>
        <v>143.59365848841119</v>
      </c>
      <c r="F87" s="205">
        <v>10537177.993127201</v>
      </c>
      <c r="G87" s="205">
        <f>(F87/F38)*100</f>
        <v>154.7499515818271</v>
      </c>
      <c r="H87" s="212">
        <v>1708509</v>
      </c>
      <c r="I87" s="205">
        <f>(H87/H38)*100</f>
        <v>135.95580365491199</v>
      </c>
      <c r="J87" s="212">
        <v>1247489</v>
      </c>
      <c r="K87" s="205">
        <f>(J87/J38)*100</f>
        <v>118.24753242001516</v>
      </c>
      <c r="L87" s="212">
        <v>2353950</v>
      </c>
      <c r="M87" s="205">
        <f>(L87/L38)*100</f>
        <v>114.33474368607696</v>
      </c>
      <c r="N87" s="212">
        <v>1592184</v>
      </c>
      <c r="O87" s="205">
        <f>(N87/N38)*100</f>
        <v>136.18630048874283</v>
      </c>
      <c r="P87" s="212">
        <v>47546</v>
      </c>
      <c r="Q87" s="205">
        <f>(P87/P38)*100</f>
        <v>125.21331507426525</v>
      </c>
    </row>
    <row r="88" spans="1:31" s="25" customFormat="1">
      <c r="A88" s="209">
        <v>42064</v>
      </c>
      <c r="B88" s="205">
        <v>16770174</v>
      </c>
      <c r="C88" s="205">
        <f>(B88/B38)*100</f>
        <v>156.37062418551983</v>
      </c>
      <c r="D88" s="205">
        <v>34975026.501950003</v>
      </c>
      <c r="E88" s="205">
        <f>(D88/D38)*100</f>
        <v>143.42384774904133</v>
      </c>
      <c r="F88" s="205">
        <v>9826368.9921819903</v>
      </c>
      <c r="G88" s="205">
        <f>(F88/F38)*100</f>
        <v>144.31094613350464</v>
      </c>
      <c r="H88" s="212">
        <v>2021890</v>
      </c>
      <c r="I88" s="205">
        <f>(H88/H38)*100</f>
        <v>160.89331683463769</v>
      </c>
      <c r="J88" s="212">
        <v>1314741</v>
      </c>
      <c r="K88" s="205">
        <f>(J88/J38)*100</f>
        <v>124.62224438165237</v>
      </c>
      <c r="L88" s="212">
        <v>2951525</v>
      </c>
      <c r="M88" s="205">
        <f>(L88/L38)*100</f>
        <v>143.35982257824011</v>
      </c>
      <c r="N88" s="212">
        <v>1446772</v>
      </c>
      <c r="O88" s="205">
        <f>(N88/N38)*100</f>
        <v>123.74859082285681</v>
      </c>
      <c r="P88" s="212">
        <v>48560</v>
      </c>
      <c r="Q88" s="205">
        <f>(P88/P38)*100</f>
        <v>127.8837037817339</v>
      </c>
    </row>
    <row r="89" spans="1:31" s="32" customFormat="1">
      <c r="A89" s="209">
        <v>42095</v>
      </c>
      <c r="B89" s="205">
        <v>16842371</v>
      </c>
      <c r="C89" s="205">
        <f>(B89/B38)*100</f>
        <v>157.0438127853711</v>
      </c>
      <c r="D89" s="205">
        <v>31803248</v>
      </c>
      <c r="E89" s="205">
        <f>(D89/D38)*100</f>
        <v>130.4171763478918</v>
      </c>
      <c r="F89" s="205">
        <v>10525563</v>
      </c>
      <c r="G89" s="205">
        <f>(F89/F38)*100</f>
        <v>154.5793727394435</v>
      </c>
      <c r="H89" s="212">
        <v>1877527</v>
      </c>
      <c r="I89" s="205">
        <f>(H89/H38)*100</f>
        <v>149.40552971555664</v>
      </c>
      <c r="J89" s="212">
        <v>1547968</v>
      </c>
      <c r="K89" s="205">
        <f>(J89/J38)*100</f>
        <v>146.72946716575939</v>
      </c>
      <c r="L89" s="212">
        <v>1363345</v>
      </c>
      <c r="M89" s="205">
        <f>(L89/L38)*100</f>
        <v>66.219631313619487</v>
      </c>
      <c r="N89" s="212">
        <v>1575732</v>
      </c>
      <c r="O89" s="205">
        <f>(N89/N38)*100</f>
        <v>134.77909063382606</v>
      </c>
      <c r="P89" s="212">
        <v>43685</v>
      </c>
      <c r="Q89" s="205">
        <f>(P89/P38)*100</f>
        <v>115.04529653428844</v>
      </c>
    </row>
    <row r="90" spans="1:31" s="32" customFormat="1">
      <c r="A90" s="209">
        <v>42125</v>
      </c>
      <c r="B90" s="205">
        <v>15981740</v>
      </c>
      <c r="C90" s="205">
        <f>(B90/B38)*100</f>
        <v>149.01900596682478</v>
      </c>
      <c r="D90" s="205">
        <v>33111552</v>
      </c>
      <c r="E90" s="205">
        <f>(D90/D38)*100</f>
        <v>135.78220426845678</v>
      </c>
      <c r="F90" s="205">
        <v>9935488</v>
      </c>
      <c r="G90" s="205">
        <f>(F90/F38)*100</f>
        <v>145.91347777788874</v>
      </c>
      <c r="H90" s="212">
        <v>1707619</v>
      </c>
      <c r="I90" s="205">
        <f>(H90/H38)*100</f>
        <v>135.88498127981603</v>
      </c>
      <c r="J90" s="212">
        <v>1477654</v>
      </c>
      <c r="K90" s="205">
        <f>(J90/J38)*100</f>
        <v>140.06451301018691</v>
      </c>
      <c r="L90" s="212">
        <v>2288856</v>
      </c>
      <c r="M90" s="205">
        <f>(L90/L38)*100</f>
        <v>111.17303430163741</v>
      </c>
      <c r="N90" s="212">
        <v>1501351</v>
      </c>
      <c r="O90" s="205">
        <f>(N90/N38)*100</f>
        <v>128.41696589406408</v>
      </c>
      <c r="P90" s="212">
        <v>30425</v>
      </c>
      <c r="Q90" s="205">
        <f>(P90/P38)*100</f>
        <v>80.124828821236704</v>
      </c>
    </row>
    <row r="91" spans="1:31" s="32" customFormat="1">
      <c r="A91" s="209">
        <v>42156</v>
      </c>
      <c r="B91" s="205">
        <v>15031623</v>
      </c>
      <c r="C91" s="205">
        <f>(B91/B38)*100</f>
        <v>140.15980221978711</v>
      </c>
      <c r="D91" s="205">
        <v>31890051</v>
      </c>
      <c r="E91" s="205">
        <f>(D91/D38)*100</f>
        <v>130.77313376955283</v>
      </c>
      <c r="F91" s="205">
        <v>9655003</v>
      </c>
      <c r="G91" s="205">
        <f>(F91/F38)*100</f>
        <v>141.7942496318197</v>
      </c>
      <c r="H91" s="212">
        <v>1693497</v>
      </c>
      <c r="I91" s="205">
        <f>(H91/H38)*100</f>
        <v>134.76121321115809</v>
      </c>
      <c r="J91" s="212">
        <v>1518244</v>
      </c>
      <c r="K91" s="205">
        <f>(J91/J38)*100</f>
        <v>143.91197566591248</v>
      </c>
      <c r="L91" s="212">
        <v>2376504</v>
      </c>
      <c r="M91" s="205">
        <f>(L91/L38)*100</f>
        <v>115.43022396777189</v>
      </c>
      <c r="N91" s="212">
        <v>1897960</v>
      </c>
      <c r="O91" s="205">
        <f>(N91/N38)*100</f>
        <v>162.34062826634005</v>
      </c>
      <c r="P91" s="212">
        <v>34381</v>
      </c>
      <c r="Q91" s="205">
        <f>(P91/P38)*100</f>
        <v>90.543031707574002</v>
      </c>
    </row>
    <row r="92" spans="1:31" s="15" customFormat="1">
      <c r="A92" s="209">
        <v>42186</v>
      </c>
      <c r="B92" s="205">
        <v>13896018</v>
      </c>
      <c r="C92" s="205">
        <f>(B92/B38)*100</f>
        <v>129.57104728628451</v>
      </c>
      <c r="D92" s="205">
        <v>31504660</v>
      </c>
      <c r="E92" s="205">
        <f>(D92/D38)*100</f>
        <v>129.19274154012109</v>
      </c>
      <c r="F92" s="205">
        <v>9001173</v>
      </c>
      <c r="G92" s="205">
        <f>(F92/F38)*100</f>
        <v>132.19204295857759</v>
      </c>
      <c r="H92" s="212">
        <v>1972912</v>
      </c>
      <c r="I92" s="205">
        <f>(H92/H38)*100</f>
        <v>156.99585808469243</v>
      </c>
      <c r="J92" s="212">
        <v>1280559</v>
      </c>
      <c r="K92" s="205">
        <f>(J92/J38)*100</f>
        <v>121.38218602989059</v>
      </c>
      <c r="L92" s="212">
        <v>2287121</v>
      </c>
      <c r="M92" s="205">
        <f>(L92/L38)*100</f>
        <v>111.08876285139617</v>
      </c>
      <c r="N92" s="212">
        <v>1668632</v>
      </c>
      <c r="O92" s="205">
        <f>(N92/N38)*100</f>
        <v>142.72522457023305</v>
      </c>
      <c r="P92" s="212">
        <v>49383</v>
      </c>
      <c r="Q92" s="205">
        <f>(P92/P38)*100</f>
        <v>130.05109027704626</v>
      </c>
    </row>
    <row r="93" spans="1:31">
      <c r="A93" s="209">
        <v>42217</v>
      </c>
      <c r="B93" s="205">
        <v>14523070</v>
      </c>
      <c r="C93" s="205">
        <f>(B93/B38)*100</f>
        <v>135.41788659974534</v>
      </c>
      <c r="D93" s="205">
        <v>30643963</v>
      </c>
      <c r="E93" s="205">
        <f>(D93/D38)*100</f>
        <v>125.6632381249007</v>
      </c>
      <c r="F93" s="205">
        <v>9485987</v>
      </c>
      <c r="G93" s="205">
        <f>(F93/F38)*100</f>
        <v>139.31206532843092</v>
      </c>
      <c r="H93" s="212">
        <v>1944723</v>
      </c>
      <c r="I93" s="205">
        <f>(H93/H38)*100</f>
        <v>154.75269861100611</v>
      </c>
      <c r="J93" s="212">
        <v>1237228</v>
      </c>
      <c r="K93" s="205">
        <f>(J93/J38)*100</f>
        <v>117.27490826849014</v>
      </c>
      <c r="L93" s="212">
        <v>2375213</v>
      </c>
      <c r="M93" s="205">
        <f>(L93/L38)*100</f>
        <v>115.36751823736185</v>
      </c>
      <c r="N93" s="212">
        <v>1668055</v>
      </c>
      <c r="O93" s="205">
        <f>(N93/N38)*100</f>
        <v>142.67587129486913</v>
      </c>
      <c r="P93" s="212">
        <v>39602</v>
      </c>
      <c r="Q93" s="205">
        <f>(P93/P38)*100</f>
        <v>104.29263667965868</v>
      </c>
    </row>
    <row r="94" spans="1:31">
      <c r="A94" s="209">
        <v>42248</v>
      </c>
      <c r="B94" s="205">
        <v>17679579</v>
      </c>
      <c r="C94" s="205">
        <f>(B94/B38)*100</f>
        <v>164.85021583957379</v>
      </c>
      <c r="D94" s="205">
        <v>27877888</v>
      </c>
      <c r="E94" s="205">
        <f>(D94/D38)*100</f>
        <v>114.3202554500967</v>
      </c>
      <c r="F94" s="205">
        <v>10708895</v>
      </c>
      <c r="G94" s="205">
        <f>(F94/F38)*100</f>
        <v>157.27180311709336</v>
      </c>
      <c r="H94" s="212">
        <v>2064283</v>
      </c>
      <c r="I94" s="205">
        <f>(H94/H38)*100</f>
        <v>164.26676958457506</v>
      </c>
      <c r="J94" s="212">
        <v>1609650</v>
      </c>
      <c r="K94" s="205">
        <f>(J94/J38)*100</f>
        <v>152.57620753359541</v>
      </c>
      <c r="L94" s="212">
        <v>2367594</v>
      </c>
      <c r="M94" s="205">
        <f>(L94/L38)*100</f>
        <v>114.99745242791634</v>
      </c>
      <c r="N94" s="212">
        <v>1663417</v>
      </c>
      <c r="O94" s="205">
        <f>(N94/N38)*100</f>
        <v>142.2791633379579</v>
      </c>
      <c r="P94" s="212">
        <v>50284</v>
      </c>
      <c r="Q94" s="205">
        <f>(P94/P38)*100</f>
        <v>132.42389128831772</v>
      </c>
    </row>
    <row r="95" spans="1:31">
      <c r="A95" s="209">
        <v>42278</v>
      </c>
      <c r="B95" s="205">
        <v>18370461</v>
      </c>
      <c r="C95" s="205">
        <f>(B95/B38)*100</f>
        <v>171.29222708993652</v>
      </c>
      <c r="D95" s="205">
        <v>30775206</v>
      </c>
      <c r="E95" s="205">
        <f>(D95/D38)*100</f>
        <v>126.20143288649945</v>
      </c>
      <c r="F95" s="205">
        <v>10669294</v>
      </c>
      <c r="G95" s="205">
        <f>(F95/F38)*100</f>
        <v>156.69021923983618</v>
      </c>
      <c r="H95" s="212">
        <v>1929807</v>
      </c>
      <c r="I95" s="205">
        <f>(H95/H38)*100</f>
        <v>153.56574743467831</v>
      </c>
      <c r="J95" s="212">
        <v>1594310</v>
      </c>
      <c r="K95" s="205">
        <f>(J95/J38)*100</f>
        <v>151.12215291081071</v>
      </c>
      <c r="L95" s="212">
        <v>2291618</v>
      </c>
      <c r="M95" s="205">
        <f>(L95/L38)*100</f>
        <v>111.30718862184852</v>
      </c>
      <c r="N95" s="212">
        <v>1644030</v>
      </c>
      <c r="O95" s="205">
        <f>(N95/N38)*100</f>
        <v>140.62091039258519</v>
      </c>
      <c r="P95" s="212">
        <v>51601</v>
      </c>
      <c r="Q95" s="205">
        <f>(P95/P38)*100</f>
        <v>135.89223638470452</v>
      </c>
    </row>
    <row r="96" spans="1:31">
      <c r="A96" s="209">
        <v>42309</v>
      </c>
      <c r="B96" s="205">
        <v>19032522</v>
      </c>
      <c r="C96" s="205">
        <f>(B96/B38)*100</f>
        <v>177.46550184659014</v>
      </c>
      <c r="D96" s="205">
        <v>28600938</v>
      </c>
      <c r="E96" s="205">
        <f>(D96/D38)*100</f>
        <v>117.28530289928626</v>
      </c>
      <c r="F96" s="205">
        <v>11069887</v>
      </c>
      <c r="G96" s="205">
        <f>(F96/F38)*100</f>
        <v>162.57336436602202</v>
      </c>
      <c r="H96" s="212">
        <v>1861612</v>
      </c>
      <c r="I96" s="205">
        <f>(H96/H38)*100</f>
        <v>148.13908241257613</v>
      </c>
      <c r="J96" s="212">
        <v>1705494</v>
      </c>
      <c r="K96" s="205">
        <f>(J96/J38)*100</f>
        <v>161.66111048445421</v>
      </c>
      <c r="L96" s="212">
        <v>2353939</v>
      </c>
      <c r="M96" s="205">
        <f>(L96/L38)*100</f>
        <v>114.33420940022529</v>
      </c>
      <c r="N96" s="212">
        <v>1737814</v>
      </c>
      <c r="O96" s="205">
        <f>(N96/N38)*100</f>
        <v>148.64265662608352</v>
      </c>
      <c r="P96" s="212">
        <v>50675</v>
      </c>
      <c r="Q96" s="205">
        <f>(P96/P38)*100</f>
        <v>133.45359738754871</v>
      </c>
    </row>
    <row r="97" spans="1:19">
      <c r="A97" s="209">
        <v>42339</v>
      </c>
      <c r="B97" s="205">
        <v>18589288</v>
      </c>
      <c r="C97" s="205">
        <f>(B97/B38)*100</f>
        <v>173.33264208972392</v>
      </c>
      <c r="D97" s="205">
        <v>25919675</v>
      </c>
      <c r="E97" s="205">
        <f>(D97/D38)*100</f>
        <v>106.29011305244806</v>
      </c>
      <c r="F97" s="205">
        <v>10874195</v>
      </c>
      <c r="G97" s="205">
        <f>(F97/F38)*100</f>
        <v>159.6994139074929</v>
      </c>
      <c r="H97" s="212">
        <v>1750301</v>
      </c>
      <c r="I97" s="205">
        <f>(H97/H38)*100</f>
        <v>139.28143140773398</v>
      </c>
      <c r="J97" s="212">
        <v>1778347</v>
      </c>
      <c r="K97" s="205">
        <f>(J97/J38)*100</f>
        <v>168.56673248143807</v>
      </c>
      <c r="L97" s="212">
        <v>2277320</v>
      </c>
      <c r="M97" s="205">
        <f>(L97/L38)*100</f>
        <v>110.61271415755509</v>
      </c>
      <c r="N97" s="212">
        <v>1661415</v>
      </c>
      <c r="O97" s="205">
        <f>(N97/N38)*100</f>
        <v>142.10792372395696</v>
      </c>
      <c r="P97" s="212">
        <v>43836</v>
      </c>
      <c r="Q97" s="205">
        <f>(P97/P38)*100</f>
        <v>115.44295796902982</v>
      </c>
    </row>
    <row r="98" spans="1:19">
      <c r="B98" s="2"/>
      <c r="C98" s="30"/>
      <c r="D98" s="2"/>
      <c r="E98" s="11"/>
      <c r="J98" s="2"/>
      <c r="K98" s="12"/>
      <c r="N98" s="12"/>
    </row>
    <row r="99" spans="1:19">
      <c r="C99" s="82"/>
      <c r="D99" s="110" t="s">
        <v>126</v>
      </c>
      <c r="E99" s="83"/>
      <c r="F99" s="110"/>
      <c r="G99" s="82" t="s">
        <v>128</v>
      </c>
      <c r="H99" s="83"/>
      <c r="I99" s="82"/>
      <c r="J99" s="110"/>
      <c r="K99" s="82" t="s">
        <v>100</v>
      </c>
      <c r="L99" s="82"/>
      <c r="M99" s="82"/>
      <c r="N99" s="82"/>
      <c r="O99" s="82"/>
      <c r="P99" s="110"/>
      <c r="Q99" s="82"/>
      <c r="R99" s="82"/>
      <c r="S99" s="82"/>
    </row>
    <row r="100" spans="1:19">
      <c r="B100" s="2"/>
      <c r="C100" s="82"/>
      <c r="D100" s="110" t="s">
        <v>192</v>
      </c>
      <c r="E100" s="83">
        <f>E92+E93+E94</f>
        <v>369.17623511511846</v>
      </c>
      <c r="F100" s="82"/>
      <c r="G100" s="82" t="s">
        <v>192</v>
      </c>
      <c r="H100" s="111">
        <f>I92+I93+I94</f>
        <v>476.0153262802736</v>
      </c>
      <c r="I100" s="82"/>
      <c r="J100" s="82"/>
      <c r="K100" s="82" t="s">
        <v>192</v>
      </c>
      <c r="L100" s="110">
        <f>M92+M93+M94</f>
        <v>341.45373351667439</v>
      </c>
      <c r="M100" s="82"/>
      <c r="N100" s="82"/>
      <c r="O100" s="82"/>
      <c r="P100" s="82"/>
      <c r="Q100" s="82"/>
      <c r="R100" s="82"/>
      <c r="S100" s="82"/>
    </row>
    <row r="101" spans="1:19">
      <c r="B101" s="2"/>
      <c r="C101" s="83"/>
      <c r="D101" s="82" t="s">
        <v>193</v>
      </c>
      <c r="E101" s="83">
        <f>E95+E96+E97</f>
        <v>349.77684883823378</v>
      </c>
      <c r="F101" s="82"/>
      <c r="G101" s="82" t="s">
        <v>193</v>
      </c>
      <c r="H101" s="110">
        <f>I95+I96+I97</f>
        <v>440.98626125498845</v>
      </c>
      <c r="I101" s="82"/>
      <c r="J101" s="82"/>
      <c r="K101" s="82" t="s">
        <v>193</v>
      </c>
      <c r="L101" s="82">
        <f>M95+M96+M97</f>
        <v>336.25411217962892</v>
      </c>
      <c r="M101" s="82"/>
      <c r="N101" s="82"/>
      <c r="O101" s="82"/>
      <c r="P101" s="82"/>
      <c r="Q101" s="82"/>
      <c r="R101" s="82"/>
      <c r="S101" s="82"/>
    </row>
    <row r="102" spans="1:19">
      <c r="B102" s="2"/>
      <c r="C102" s="83"/>
      <c r="D102" s="83"/>
      <c r="E102" s="82">
        <f>((E101/E100)-1)*100</f>
        <v>-5.2547765624283649</v>
      </c>
      <c r="F102" s="110"/>
      <c r="G102" s="82"/>
      <c r="H102" s="110">
        <f>((H101/H100)-1)*100</f>
        <v>-7.3588103347454688</v>
      </c>
      <c r="I102" s="82"/>
      <c r="J102" s="82"/>
      <c r="K102" s="82"/>
      <c r="L102" s="82">
        <f>((L101/L100)-1)*100</f>
        <v>-1.5227894225943617</v>
      </c>
      <c r="M102" s="82"/>
      <c r="N102" s="82"/>
      <c r="O102" s="82"/>
      <c r="P102" s="82"/>
      <c r="Q102" s="82"/>
      <c r="R102" s="82"/>
      <c r="S102" s="82"/>
    </row>
    <row r="103" spans="1:19">
      <c r="C103" s="82"/>
      <c r="D103" s="82" t="s">
        <v>194</v>
      </c>
      <c r="E103" s="83">
        <f>E83+E84+E85</f>
        <v>307.86111244249048</v>
      </c>
      <c r="F103" s="110"/>
      <c r="G103" s="82" t="s">
        <v>194</v>
      </c>
      <c r="H103" s="110">
        <f>I83+I84+I85</f>
        <v>415.26635976970795</v>
      </c>
      <c r="I103" s="82"/>
      <c r="J103" s="82"/>
      <c r="K103" s="82" t="s">
        <v>194</v>
      </c>
      <c r="L103" s="110">
        <f>M83+M84+M85</f>
        <v>334.43676314088202</v>
      </c>
      <c r="M103" s="82"/>
      <c r="N103" s="82"/>
      <c r="O103" s="82"/>
      <c r="P103" s="82"/>
      <c r="Q103" s="82"/>
      <c r="R103" s="82"/>
      <c r="S103" s="82"/>
    </row>
    <row r="104" spans="1:19">
      <c r="B104" s="2"/>
      <c r="C104" s="83"/>
      <c r="D104" s="82"/>
      <c r="E104" s="82">
        <f>((E101/E103)-1)*100</f>
        <v>13.615144849960004</v>
      </c>
      <c r="F104" s="82"/>
      <c r="G104" s="82"/>
      <c r="H104" s="110">
        <f>((H101/H103)-1)*100</f>
        <v>6.1935913854288316</v>
      </c>
      <c r="I104" s="82"/>
      <c r="J104" s="82"/>
      <c r="K104" s="82"/>
      <c r="L104" s="82">
        <f>((L101/L103)-1)*100</f>
        <v>0.54340588088437336</v>
      </c>
      <c r="M104" s="82"/>
      <c r="N104" s="82"/>
      <c r="O104" s="82"/>
      <c r="P104" s="82"/>
      <c r="Q104" s="82"/>
      <c r="R104" s="82"/>
      <c r="S104" s="82"/>
    </row>
    <row r="105" spans="1:19">
      <c r="C105" s="82"/>
      <c r="D105" s="82" t="s">
        <v>127</v>
      </c>
      <c r="E105" s="82"/>
      <c r="F105" s="110"/>
      <c r="G105" s="82"/>
      <c r="H105" s="110"/>
      <c r="I105" s="82"/>
      <c r="J105" s="82"/>
      <c r="K105" s="82" t="s">
        <v>101</v>
      </c>
      <c r="L105" s="82"/>
      <c r="M105" s="82"/>
      <c r="N105" s="82"/>
      <c r="O105" s="82"/>
      <c r="P105" s="82"/>
      <c r="Q105" s="82"/>
      <c r="R105" s="82"/>
      <c r="S105" s="82"/>
    </row>
    <row r="106" spans="1:19">
      <c r="C106" s="82"/>
      <c r="D106" s="82" t="s">
        <v>192</v>
      </c>
      <c r="E106" s="110">
        <f>G92+G93+G94</f>
        <v>428.77591140410186</v>
      </c>
      <c r="F106" s="82"/>
      <c r="G106" s="82" t="s">
        <v>195</v>
      </c>
      <c r="H106" s="82"/>
      <c r="I106" s="82"/>
      <c r="J106" s="82"/>
      <c r="K106" s="82" t="s">
        <v>192</v>
      </c>
      <c r="L106" s="82"/>
      <c r="M106" s="82"/>
      <c r="N106" s="82"/>
      <c r="O106" s="82"/>
      <c r="P106" s="82"/>
      <c r="Q106" s="82"/>
      <c r="R106" s="82"/>
      <c r="S106" s="82"/>
    </row>
    <row r="107" spans="1:19">
      <c r="C107" s="82"/>
      <c r="D107" s="82" t="s">
        <v>193</v>
      </c>
      <c r="E107" s="82">
        <f>G95+G96+G97</f>
        <v>478.96299751335113</v>
      </c>
      <c r="F107" s="82"/>
      <c r="G107" s="82"/>
      <c r="H107" s="82"/>
      <c r="I107" s="82"/>
      <c r="J107" s="82"/>
      <c r="K107" s="82" t="s">
        <v>193</v>
      </c>
      <c r="L107" s="82"/>
      <c r="M107" s="82"/>
      <c r="N107" s="82"/>
      <c r="O107" s="82"/>
      <c r="P107" s="82"/>
      <c r="Q107" s="82"/>
      <c r="R107" s="82"/>
      <c r="S107" s="82"/>
    </row>
    <row r="108" spans="1:19">
      <c r="C108" s="82"/>
      <c r="D108" s="82"/>
      <c r="E108" s="82">
        <f>((E107/E106)-1)*100</f>
        <v>11.704735451416305</v>
      </c>
      <c r="F108" s="82"/>
      <c r="G108" s="82" t="s">
        <v>192</v>
      </c>
      <c r="H108" s="83">
        <f>K92+K93+K94</f>
        <v>391.23330183197618</v>
      </c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</row>
    <row r="109" spans="1:19">
      <c r="C109" s="82"/>
      <c r="D109" s="82" t="s">
        <v>194</v>
      </c>
      <c r="E109" s="110">
        <f>G83+G84+G85</f>
        <v>487.61558687674432</v>
      </c>
      <c r="F109" s="82"/>
      <c r="G109" s="82" t="s">
        <v>193</v>
      </c>
      <c r="H109" s="83">
        <f>K95+K96+K97</f>
        <v>481.34999587670302</v>
      </c>
      <c r="I109" s="82"/>
      <c r="J109" s="82"/>
      <c r="K109" s="82" t="s">
        <v>194</v>
      </c>
      <c r="L109" s="82"/>
      <c r="M109" s="82"/>
      <c r="N109" s="82"/>
      <c r="O109" s="82"/>
      <c r="P109" s="82"/>
      <c r="Q109" s="82"/>
      <c r="R109" s="82"/>
      <c r="S109" s="82"/>
    </row>
    <row r="110" spans="1:19">
      <c r="C110" s="82"/>
      <c r="D110" s="82"/>
      <c r="E110" s="82">
        <f>((E107/E109)-1)*100</f>
        <v>-1.7744693968489433</v>
      </c>
      <c r="F110" s="82"/>
      <c r="G110" s="82"/>
      <c r="H110" s="82">
        <f>((H109/H108)-1)*100</f>
        <v>23.034003910901603</v>
      </c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  <row r="111" spans="1:19">
      <c r="C111" s="82"/>
      <c r="D111" s="82"/>
      <c r="E111" s="82"/>
      <c r="F111" s="82"/>
      <c r="G111" s="82" t="s">
        <v>194</v>
      </c>
      <c r="H111" s="83">
        <f>K83+K84+K85</f>
        <v>425.46150120239133</v>
      </c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</row>
    <row r="112" spans="1:19">
      <c r="C112" s="82"/>
      <c r="D112" s="82"/>
      <c r="E112" s="82"/>
      <c r="F112" s="82"/>
      <c r="G112" s="82"/>
      <c r="H112" s="82">
        <f>((H109/H111)-1)*100</f>
        <v>13.135969885962862</v>
      </c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</row>
    <row r="113" spans="3:19"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</row>
    <row r="114" spans="3:19"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</row>
  </sheetData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97"/>
  <sheetViews>
    <sheetView topLeftCell="A16" workbookViewId="0">
      <selection activeCell="J15" sqref="J15"/>
    </sheetView>
  </sheetViews>
  <sheetFormatPr defaultRowHeight="15"/>
  <cols>
    <col min="1" max="1" width="14.5703125" style="76" customWidth="1"/>
    <col min="2" max="10" width="13.42578125" style="76" customWidth="1"/>
    <col min="11" max="11" width="14.5703125" style="76" customWidth="1"/>
    <col min="12" max="12" width="13.42578125" style="76" customWidth="1"/>
    <col min="13" max="13" width="17" style="76" customWidth="1"/>
    <col min="14" max="14" width="13.42578125" style="76" customWidth="1"/>
    <col min="15" max="15" width="15.42578125" style="76" customWidth="1"/>
    <col min="16" max="17" width="13.42578125" style="76" customWidth="1"/>
  </cols>
  <sheetData>
    <row r="1" spans="1:17" s="218" customFormat="1" ht="33" customHeight="1">
      <c r="A1" s="224" t="s">
        <v>103</v>
      </c>
      <c r="B1" s="221" t="s">
        <v>95</v>
      </c>
      <c r="C1" s="226" t="s">
        <v>112</v>
      </c>
      <c r="D1" s="221" t="s">
        <v>96</v>
      </c>
      <c r="E1" s="226" t="s">
        <v>113</v>
      </c>
      <c r="F1" s="221" t="s">
        <v>97</v>
      </c>
      <c r="G1" s="226" t="s">
        <v>114</v>
      </c>
      <c r="H1" s="221" t="s">
        <v>98</v>
      </c>
      <c r="I1" s="226" t="s">
        <v>115</v>
      </c>
      <c r="J1" s="221" t="s">
        <v>99</v>
      </c>
      <c r="K1" s="226" t="s">
        <v>116</v>
      </c>
      <c r="L1" s="221" t="s">
        <v>100</v>
      </c>
      <c r="M1" s="226" t="s">
        <v>117</v>
      </c>
      <c r="N1" s="221" t="s">
        <v>101</v>
      </c>
      <c r="O1" s="226" t="s">
        <v>118</v>
      </c>
      <c r="P1" s="221" t="s">
        <v>102</v>
      </c>
      <c r="Q1" s="227" t="s">
        <v>119</v>
      </c>
    </row>
    <row r="2" spans="1:17">
      <c r="A2" s="222">
        <v>39448</v>
      </c>
      <c r="B2" s="223">
        <v>55653</v>
      </c>
      <c r="C2" s="225">
        <f>(B2/B$38)*100</f>
        <v>87.023079809857393</v>
      </c>
      <c r="D2" s="223">
        <v>933</v>
      </c>
      <c r="E2" s="225">
        <f>(D2/D$38)*100</f>
        <v>102.75330396475771</v>
      </c>
      <c r="F2" s="223">
        <v>5527</v>
      </c>
      <c r="G2" s="225">
        <f>(F2/F$38)*100</f>
        <v>93.630357445366769</v>
      </c>
      <c r="H2" s="223">
        <v>2565</v>
      </c>
      <c r="I2" s="225">
        <f>(H2/H$38)*100</f>
        <v>85.159362549800804</v>
      </c>
      <c r="J2" s="223">
        <v>325</v>
      </c>
      <c r="K2" s="225">
        <f>(J2/J$38)*100</f>
        <v>84.196891191709838</v>
      </c>
      <c r="L2" s="223">
        <v>27</v>
      </c>
      <c r="M2" s="225">
        <f>(L2/L$38)*100</f>
        <v>72.972972972972968</v>
      </c>
      <c r="N2" s="223">
        <v>48</v>
      </c>
      <c r="O2" s="225">
        <f>(N2/N$38)*100</f>
        <v>81.355932203389841</v>
      </c>
      <c r="P2" s="223">
        <v>9</v>
      </c>
      <c r="Q2" s="225">
        <f>(P2/P$38)*100</f>
        <v>90</v>
      </c>
    </row>
    <row r="3" spans="1:17">
      <c r="A3" s="222">
        <v>39479</v>
      </c>
      <c r="B3" s="223">
        <v>56047</v>
      </c>
      <c r="C3" s="225">
        <f t="shared" ref="C3:C66" si="0">(B3/B$38)*100</f>
        <v>87.639166875156377</v>
      </c>
      <c r="D3" s="223">
        <v>936</v>
      </c>
      <c r="E3" s="225">
        <f t="shared" ref="E3:E66" si="1">(D3/D$38)*100</f>
        <v>103.08370044052863</v>
      </c>
      <c r="F3" s="223">
        <v>5531</v>
      </c>
      <c r="G3" s="225">
        <f t="shared" ref="G3:G66" si="2">(F3/F$38)*100</f>
        <v>93.698119600203285</v>
      </c>
      <c r="H3" s="223">
        <v>2587</v>
      </c>
      <c r="I3" s="225">
        <f t="shared" ref="I3:I66" si="3">(H3/H$38)*100</f>
        <v>85.88977423638778</v>
      </c>
      <c r="J3" s="223">
        <v>324</v>
      </c>
      <c r="K3" s="225">
        <f t="shared" ref="K3:K66" si="4">(J3/J$38)*100</f>
        <v>83.937823834196891</v>
      </c>
      <c r="L3" s="223">
        <v>26</v>
      </c>
      <c r="M3" s="225">
        <f t="shared" ref="M3:M66" si="5">(L3/L$38)*100</f>
        <v>70.270270270270274</v>
      </c>
      <c r="N3" s="223">
        <v>48</v>
      </c>
      <c r="O3" s="225">
        <f t="shared" ref="O3:O66" si="6">(N3/N$38)*100</f>
        <v>81.355932203389841</v>
      </c>
      <c r="P3" s="223">
        <v>9</v>
      </c>
      <c r="Q3" s="225">
        <f t="shared" ref="Q3:Q66" si="7">(P3/P$38)*100</f>
        <v>90</v>
      </c>
    </row>
    <row r="4" spans="1:17">
      <c r="A4" s="222">
        <v>39508</v>
      </c>
      <c r="B4" s="223">
        <v>56384</v>
      </c>
      <c r="C4" s="225">
        <f t="shared" si="0"/>
        <v>88.16612459344509</v>
      </c>
      <c r="D4" s="223">
        <v>924</v>
      </c>
      <c r="E4" s="225">
        <f t="shared" si="1"/>
        <v>101.76211453744493</v>
      </c>
      <c r="F4" s="223">
        <v>5543</v>
      </c>
      <c r="G4" s="225">
        <f t="shared" si="2"/>
        <v>93.901406064712859</v>
      </c>
      <c r="H4" s="223">
        <v>2573</v>
      </c>
      <c r="I4" s="225">
        <f t="shared" si="3"/>
        <v>85.424966799468791</v>
      </c>
      <c r="J4" s="223">
        <v>321</v>
      </c>
      <c r="K4" s="225">
        <f t="shared" si="4"/>
        <v>83.160621761658021</v>
      </c>
      <c r="L4" s="223">
        <v>27</v>
      </c>
      <c r="M4" s="225">
        <f t="shared" si="5"/>
        <v>72.972972972972968</v>
      </c>
      <c r="N4" s="223">
        <v>47</v>
      </c>
      <c r="O4" s="225">
        <f t="shared" si="6"/>
        <v>79.66101694915254</v>
      </c>
      <c r="P4" s="223">
        <v>9</v>
      </c>
      <c r="Q4" s="225">
        <f t="shared" si="7"/>
        <v>90</v>
      </c>
    </row>
    <row r="5" spans="1:17">
      <c r="A5" s="222">
        <v>39539</v>
      </c>
      <c r="B5" s="223">
        <v>56652</v>
      </c>
      <c r="C5" s="225">
        <f t="shared" si="0"/>
        <v>88.58518889166875</v>
      </c>
      <c r="D5" s="223">
        <v>927</v>
      </c>
      <c r="E5" s="225">
        <f t="shared" si="1"/>
        <v>102.09251101321586</v>
      </c>
      <c r="F5" s="223">
        <v>5565</v>
      </c>
      <c r="G5" s="225">
        <f t="shared" si="2"/>
        <v>94.274097916313735</v>
      </c>
      <c r="H5" s="223">
        <v>2587</v>
      </c>
      <c r="I5" s="225">
        <f t="shared" si="3"/>
        <v>85.88977423638778</v>
      </c>
      <c r="J5" s="223">
        <v>322</v>
      </c>
      <c r="K5" s="225">
        <f t="shared" si="4"/>
        <v>83.419689119170982</v>
      </c>
      <c r="L5" s="223">
        <v>30</v>
      </c>
      <c r="M5" s="225">
        <f t="shared" si="5"/>
        <v>81.081081081081081</v>
      </c>
      <c r="N5" s="223">
        <v>47</v>
      </c>
      <c r="O5" s="225">
        <f t="shared" si="6"/>
        <v>79.66101694915254</v>
      </c>
      <c r="P5" s="223">
        <v>9</v>
      </c>
      <c r="Q5" s="225">
        <f t="shared" si="7"/>
        <v>90</v>
      </c>
    </row>
    <row r="6" spans="1:17">
      <c r="A6" s="222">
        <v>39569</v>
      </c>
      <c r="B6" s="223">
        <v>56668</v>
      </c>
      <c r="C6" s="225">
        <f t="shared" si="0"/>
        <v>88.610207655741803</v>
      </c>
      <c r="D6" s="223">
        <v>926</v>
      </c>
      <c r="E6" s="225">
        <f t="shared" si="1"/>
        <v>101.98237885462555</v>
      </c>
      <c r="F6" s="223">
        <v>5565</v>
      </c>
      <c r="G6" s="225">
        <f t="shared" si="2"/>
        <v>94.274097916313735</v>
      </c>
      <c r="H6" s="223">
        <v>2590</v>
      </c>
      <c r="I6" s="225">
        <f t="shared" si="3"/>
        <v>85.989375830013287</v>
      </c>
      <c r="J6" s="223">
        <v>314</v>
      </c>
      <c r="K6" s="225">
        <f t="shared" si="4"/>
        <v>81.347150259067362</v>
      </c>
      <c r="L6" s="223">
        <v>30</v>
      </c>
      <c r="M6" s="225">
        <f t="shared" si="5"/>
        <v>81.081081081081081</v>
      </c>
      <c r="N6" s="223">
        <v>47</v>
      </c>
      <c r="O6" s="225">
        <f t="shared" si="6"/>
        <v>79.66101694915254</v>
      </c>
      <c r="P6" s="223">
        <v>9</v>
      </c>
      <c r="Q6" s="225">
        <f t="shared" si="7"/>
        <v>90</v>
      </c>
    </row>
    <row r="7" spans="1:17">
      <c r="A7" s="222">
        <v>39600</v>
      </c>
      <c r="B7" s="223">
        <v>57241</v>
      </c>
      <c r="C7" s="225">
        <f t="shared" si="0"/>
        <v>89.50619214410807</v>
      </c>
      <c r="D7" s="223">
        <v>937</v>
      </c>
      <c r="E7" s="225">
        <f t="shared" si="1"/>
        <v>103.19383259911893</v>
      </c>
      <c r="F7" s="223">
        <v>5606</v>
      </c>
      <c r="G7" s="225">
        <f t="shared" si="2"/>
        <v>94.968660003388109</v>
      </c>
      <c r="H7" s="223">
        <v>2601</v>
      </c>
      <c r="I7" s="225">
        <f t="shared" si="3"/>
        <v>86.354581673306768</v>
      </c>
      <c r="J7" s="223">
        <v>330</v>
      </c>
      <c r="K7" s="225">
        <f t="shared" si="4"/>
        <v>85.492227979274617</v>
      </c>
      <c r="L7" s="223">
        <v>30</v>
      </c>
      <c r="M7" s="225">
        <f t="shared" si="5"/>
        <v>81.081081081081081</v>
      </c>
      <c r="N7" s="223">
        <v>50</v>
      </c>
      <c r="O7" s="225">
        <f t="shared" si="6"/>
        <v>84.745762711864401</v>
      </c>
      <c r="P7" s="223">
        <v>9</v>
      </c>
      <c r="Q7" s="225">
        <f t="shared" si="7"/>
        <v>90</v>
      </c>
    </row>
    <row r="8" spans="1:17">
      <c r="A8" s="222">
        <v>39630</v>
      </c>
      <c r="B8" s="223">
        <v>58085</v>
      </c>
      <c r="C8" s="225">
        <f t="shared" si="0"/>
        <v>90.825931948961724</v>
      </c>
      <c r="D8" s="223">
        <v>945</v>
      </c>
      <c r="E8" s="225">
        <f t="shared" si="1"/>
        <v>104.07488986784142</v>
      </c>
      <c r="F8" s="223">
        <v>5620</v>
      </c>
      <c r="G8" s="225">
        <f t="shared" si="2"/>
        <v>95.205827545315941</v>
      </c>
      <c r="H8" s="223">
        <v>2612</v>
      </c>
      <c r="I8" s="225">
        <f t="shared" si="3"/>
        <v>86.719787516600263</v>
      </c>
      <c r="J8" s="223">
        <v>330</v>
      </c>
      <c r="K8" s="225">
        <f t="shared" si="4"/>
        <v>85.492227979274617</v>
      </c>
      <c r="L8" s="223">
        <v>30</v>
      </c>
      <c r="M8" s="225">
        <f t="shared" si="5"/>
        <v>81.081081081081081</v>
      </c>
      <c r="N8" s="223">
        <v>52</v>
      </c>
      <c r="O8" s="225">
        <f t="shared" si="6"/>
        <v>88.135593220338976</v>
      </c>
      <c r="P8" s="223">
        <v>9</v>
      </c>
      <c r="Q8" s="225">
        <f t="shared" si="7"/>
        <v>90</v>
      </c>
    </row>
    <row r="9" spans="1:17">
      <c r="A9" s="222">
        <v>39661</v>
      </c>
      <c r="B9" s="223">
        <v>58575</v>
      </c>
      <c r="C9" s="225">
        <f t="shared" si="0"/>
        <v>91.592131598699027</v>
      </c>
      <c r="D9" s="223">
        <v>952</v>
      </c>
      <c r="E9" s="225">
        <f t="shared" si="1"/>
        <v>104.84581497797356</v>
      </c>
      <c r="F9" s="223">
        <v>5662</v>
      </c>
      <c r="G9" s="225">
        <f t="shared" si="2"/>
        <v>95.917330171099451</v>
      </c>
      <c r="H9" s="223">
        <v>2608</v>
      </c>
      <c r="I9" s="225">
        <f t="shared" si="3"/>
        <v>86.586985391766262</v>
      </c>
      <c r="J9" s="223">
        <v>329</v>
      </c>
      <c r="K9" s="225">
        <f t="shared" si="4"/>
        <v>85.233160621761655</v>
      </c>
      <c r="L9" s="223">
        <v>30</v>
      </c>
      <c r="M9" s="225">
        <f t="shared" si="5"/>
        <v>81.081081081081081</v>
      </c>
      <c r="N9" s="223">
        <v>52</v>
      </c>
      <c r="O9" s="225">
        <f t="shared" si="6"/>
        <v>88.135593220338976</v>
      </c>
      <c r="P9" s="223">
        <v>9</v>
      </c>
      <c r="Q9" s="225">
        <f t="shared" si="7"/>
        <v>90</v>
      </c>
    </row>
    <row r="10" spans="1:17">
      <c r="A10" s="222">
        <v>39692</v>
      </c>
      <c r="B10" s="223">
        <v>59049</v>
      </c>
      <c r="C10" s="225">
        <f t="shared" si="0"/>
        <v>92.333312484363276</v>
      </c>
      <c r="D10" s="223">
        <v>940</v>
      </c>
      <c r="E10" s="225">
        <f t="shared" si="1"/>
        <v>103.52422907488987</v>
      </c>
      <c r="F10" s="223">
        <v>5694</v>
      </c>
      <c r="G10" s="225">
        <f t="shared" si="2"/>
        <v>96.45942740979163</v>
      </c>
      <c r="H10" s="223">
        <v>2624</v>
      </c>
      <c r="I10" s="225">
        <f t="shared" si="3"/>
        <v>87.118193891102251</v>
      </c>
      <c r="J10" s="223">
        <v>332</v>
      </c>
      <c r="K10" s="225">
        <f t="shared" si="4"/>
        <v>86.010362694300511</v>
      </c>
      <c r="L10" s="223">
        <v>30</v>
      </c>
      <c r="M10" s="225">
        <f t="shared" si="5"/>
        <v>81.081081081081081</v>
      </c>
      <c r="N10" s="223">
        <v>52</v>
      </c>
      <c r="O10" s="225">
        <f t="shared" si="6"/>
        <v>88.135593220338976</v>
      </c>
      <c r="P10" s="223">
        <v>9</v>
      </c>
      <c r="Q10" s="225">
        <f t="shared" si="7"/>
        <v>90</v>
      </c>
    </row>
    <row r="11" spans="1:17">
      <c r="A11" s="222">
        <v>39722</v>
      </c>
      <c r="B11" s="223">
        <v>59192</v>
      </c>
      <c r="C11" s="225">
        <f>(B11/B38)*100</f>
        <v>92.556917688266211</v>
      </c>
      <c r="D11" s="223">
        <v>932</v>
      </c>
      <c r="E11" s="225">
        <f t="shared" si="1"/>
        <v>102.6431718061674</v>
      </c>
      <c r="F11" s="223">
        <v>5748</v>
      </c>
      <c r="G11" s="225">
        <f t="shared" si="2"/>
        <v>97.3742165000847</v>
      </c>
      <c r="H11" s="223">
        <v>2648</v>
      </c>
      <c r="I11" s="225">
        <f t="shared" si="3"/>
        <v>87.915006640106242</v>
      </c>
      <c r="J11" s="223">
        <v>335</v>
      </c>
      <c r="K11" s="225">
        <f t="shared" si="4"/>
        <v>86.787564766839381</v>
      </c>
      <c r="L11" s="223">
        <v>30</v>
      </c>
      <c r="M11" s="225">
        <f t="shared" si="5"/>
        <v>81.081081081081081</v>
      </c>
      <c r="N11" s="223">
        <v>54</v>
      </c>
      <c r="O11" s="225">
        <f t="shared" si="6"/>
        <v>91.525423728813564</v>
      </c>
      <c r="P11" s="223">
        <v>9</v>
      </c>
      <c r="Q11" s="225">
        <f t="shared" si="7"/>
        <v>90</v>
      </c>
    </row>
    <row r="12" spans="1:17">
      <c r="A12" s="222">
        <v>39753</v>
      </c>
      <c r="B12" s="223">
        <v>59297</v>
      </c>
      <c r="C12" s="225">
        <f t="shared" si="0"/>
        <v>92.721103327495626</v>
      </c>
      <c r="D12" s="223">
        <v>912</v>
      </c>
      <c r="E12" s="225">
        <f t="shared" si="1"/>
        <v>100.44052863436124</v>
      </c>
      <c r="F12" s="223">
        <v>5703</v>
      </c>
      <c r="G12" s="225">
        <f t="shared" si="2"/>
        <v>96.61189225817381</v>
      </c>
      <c r="H12" s="223">
        <v>2647</v>
      </c>
      <c r="I12" s="225">
        <f t="shared" si="3"/>
        <v>87.881806108897749</v>
      </c>
      <c r="J12" s="223">
        <v>338</v>
      </c>
      <c r="K12" s="225">
        <f t="shared" si="4"/>
        <v>87.564766839378237</v>
      </c>
      <c r="L12" s="223">
        <v>30</v>
      </c>
      <c r="M12" s="225">
        <f t="shared" si="5"/>
        <v>81.081081081081081</v>
      </c>
      <c r="N12" s="223">
        <v>61</v>
      </c>
      <c r="O12" s="225">
        <f t="shared" si="6"/>
        <v>103.38983050847457</v>
      </c>
      <c r="P12" s="223">
        <v>9</v>
      </c>
      <c r="Q12" s="225">
        <f t="shared" si="7"/>
        <v>90</v>
      </c>
    </row>
    <row r="13" spans="1:17">
      <c r="A13" s="222">
        <v>39783</v>
      </c>
      <c r="B13" s="223">
        <v>59496</v>
      </c>
      <c r="C13" s="225">
        <f t="shared" si="0"/>
        <v>93.032274205654247</v>
      </c>
      <c r="D13" s="223">
        <v>920</v>
      </c>
      <c r="E13" s="225">
        <f t="shared" si="1"/>
        <v>101.32158590308372</v>
      </c>
      <c r="F13" s="223">
        <v>5722</v>
      </c>
      <c r="G13" s="225">
        <f t="shared" si="2"/>
        <v>96.933762493647308</v>
      </c>
      <c r="H13" s="223">
        <v>2640</v>
      </c>
      <c r="I13" s="225">
        <f t="shared" si="3"/>
        <v>87.64940239043824</v>
      </c>
      <c r="J13" s="223">
        <v>341</v>
      </c>
      <c r="K13" s="225">
        <f t="shared" si="4"/>
        <v>88.341968911917107</v>
      </c>
      <c r="L13" s="223">
        <v>31</v>
      </c>
      <c r="M13" s="225">
        <f t="shared" si="5"/>
        <v>83.78378378378379</v>
      </c>
      <c r="N13" s="223">
        <v>59</v>
      </c>
      <c r="O13" s="225">
        <f t="shared" si="6"/>
        <v>100</v>
      </c>
      <c r="P13" s="223">
        <v>9</v>
      </c>
      <c r="Q13" s="225">
        <f t="shared" si="7"/>
        <v>90</v>
      </c>
    </row>
    <row r="14" spans="1:17">
      <c r="A14" s="222">
        <v>39814</v>
      </c>
      <c r="B14" s="223">
        <v>59689</v>
      </c>
      <c r="C14" s="225">
        <f t="shared" si="0"/>
        <v>93.334063047285468</v>
      </c>
      <c r="D14" s="223">
        <v>902</v>
      </c>
      <c r="E14" s="225">
        <f t="shared" si="1"/>
        <v>99.33920704845815</v>
      </c>
      <c r="F14" s="223">
        <v>5704</v>
      </c>
      <c r="G14" s="225">
        <f t="shared" si="2"/>
        <v>96.628832796882946</v>
      </c>
      <c r="H14" s="223">
        <v>2654</v>
      </c>
      <c r="I14" s="225">
        <f t="shared" si="3"/>
        <v>88.114209827357243</v>
      </c>
      <c r="J14" s="223">
        <v>345</v>
      </c>
      <c r="K14" s="225">
        <f t="shared" si="4"/>
        <v>89.37823834196891</v>
      </c>
      <c r="L14" s="223">
        <v>33</v>
      </c>
      <c r="M14" s="225">
        <f t="shared" si="5"/>
        <v>89.189189189189193</v>
      </c>
      <c r="N14" s="223">
        <v>61</v>
      </c>
      <c r="O14" s="225">
        <f t="shared" si="6"/>
        <v>103.38983050847457</v>
      </c>
      <c r="P14" s="223">
        <v>9</v>
      </c>
      <c r="Q14" s="225">
        <f t="shared" si="7"/>
        <v>90</v>
      </c>
    </row>
    <row r="15" spans="1:17">
      <c r="A15" s="222">
        <v>39845</v>
      </c>
      <c r="B15" s="223">
        <v>59711</v>
      </c>
      <c r="C15" s="225">
        <f t="shared" si="0"/>
        <v>93.36846384788592</v>
      </c>
      <c r="D15" s="223">
        <v>885</v>
      </c>
      <c r="E15" s="225">
        <f t="shared" si="1"/>
        <v>97.466960352422902</v>
      </c>
      <c r="F15" s="223">
        <v>5669</v>
      </c>
      <c r="G15" s="225">
        <f t="shared" si="2"/>
        <v>96.03591394206336</v>
      </c>
      <c r="H15" s="223">
        <v>2651</v>
      </c>
      <c r="I15" s="225">
        <f t="shared" si="3"/>
        <v>88.014608233731735</v>
      </c>
      <c r="J15" s="223">
        <v>345</v>
      </c>
      <c r="K15" s="225">
        <f t="shared" si="4"/>
        <v>89.37823834196891</v>
      </c>
      <c r="L15" s="223">
        <v>33</v>
      </c>
      <c r="M15" s="225">
        <f t="shared" si="5"/>
        <v>89.189189189189193</v>
      </c>
      <c r="N15" s="223">
        <v>59</v>
      </c>
      <c r="O15" s="225">
        <f t="shared" si="6"/>
        <v>100</v>
      </c>
      <c r="P15" s="223">
        <v>9</v>
      </c>
      <c r="Q15" s="225">
        <f t="shared" si="7"/>
        <v>90</v>
      </c>
    </row>
    <row r="16" spans="1:17">
      <c r="A16" s="222">
        <v>39873</v>
      </c>
      <c r="B16" s="223">
        <v>59937</v>
      </c>
      <c r="C16" s="225">
        <f t="shared" si="0"/>
        <v>93.721853890417819</v>
      </c>
      <c r="D16" s="223">
        <v>888</v>
      </c>
      <c r="E16" s="225">
        <f t="shared" si="1"/>
        <v>97.797356828193841</v>
      </c>
      <c r="F16" s="223">
        <v>5714</v>
      </c>
      <c r="G16" s="225">
        <f t="shared" si="2"/>
        <v>96.798238183974249</v>
      </c>
      <c r="H16" s="223">
        <v>2652</v>
      </c>
      <c r="I16" s="225">
        <f t="shared" si="3"/>
        <v>88.047808764940243</v>
      </c>
      <c r="J16" s="223">
        <v>346</v>
      </c>
      <c r="K16" s="225">
        <f t="shared" si="4"/>
        <v>89.637305699481857</v>
      </c>
      <c r="L16" s="223">
        <v>34</v>
      </c>
      <c r="M16" s="225">
        <f t="shared" si="5"/>
        <v>91.891891891891902</v>
      </c>
      <c r="N16" s="223">
        <v>58</v>
      </c>
      <c r="O16" s="225">
        <f t="shared" si="6"/>
        <v>98.305084745762713</v>
      </c>
      <c r="P16" s="223">
        <v>9</v>
      </c>
      <c r="Q16" s="225">
        <f t="shared" si="7"/>
        <v>90</v>
      </c>
    </row>
    <row r="17" spans="1:17">
      <c r="A17" s="222">
        <v>39904</v>
      </c>
      <c r="B17" s="223">
        <v>59860</v>
      </c>
      <c r="C17" s="225">
        <f t="shared" si="0"/>
        <v>93.601451088316239</v>
      </c>
      <c r="D17" s="223">
        <v>871</v>
      </c>
      <c r="E17" s="225">
        <f t="shared" si="1"/>
        <v>95.925110132158579</v>
      </c>
      <c r="F17" s="223">
        <v>5669</v>
      </c>
      <c r="G17" s="225">
        <f t="shared" si="2"/>
        <v>96.03591394206336</v>
      </c>
      <c r="H17" s="223">
        <v>2659</v>
      </c>
      <c r="I17" s="225">
        <f t="shared" si="3"/>
        <v>88.280212483399737</v>
      </c>
      <c r="J17" s="223">
        <v>349</v>
      </c>
      <c r="K17" s="225">
        <f t="shared" si="4"/>
        <v>90.414507772020727</v>
      </c>
      <c r="L17" s="223">
        <v>33</v>
      </c>
      <c r="M17" s="225">
        <f t="shared" si="5"/>
        <v>89.189189189189193</v>
      </c>
      <c r="N17" s="223">
        <v>57</v>
      </c>
      <c r="O17" s="225">
        <f t="shared" si="6"/>
        <v>96.610169491525426</v>
      </c>
      <c r="P17" s="223">
        <v>9</v>
      </c>
      <c r="Q17" s="225">
        <f t="shared" si="7"/>
        <v>90</v>
      </c>
    </row>
    <row r="18" spans="1:17">
      <c r="A18" s="222">
        <v>39934</v>
      </c>
      <c r="B18" s="223">
        <v>60072</v>
      </c>
      <c r="C18" s="225">
        <f t="shared" si="0"/>
        <v>93.932949712284213</v>
      </c>
      <c r="D18" s="223">
        <v>883</v>
      </c>
      <c r="E18" s="225">
        <f t="shared" si="1"/>
        <v>97.24669603524228</v>
      </c>
      <c r="F18" s="223">
        <v>5680</v>
      </c>
      <c r="G18" s="225">
        <f t="shared" si="2"/>
        <v>96.222259867863798</v>
      </c>
      <c r="H18" s="223">
        <v>2688</v>
      </c>
      <c r="I18" s="225">
        <f t="shared" si="3"/>
        <v>89.243027888446207</v>
      </c>
      <c r="J18" s="223">
        <v>351</v>
      </c>
      <c r="K18" s="225">
        <f t="shared" si="4"/>
        <v>90.932642487046635</v>
      </c>
      <c r="L18" s="223">
        <v>31</v>
      </c>
      <c r="M18" s="225">
        <f t="shared" si="5"/>
        <v>83.78378378378379</v>
      </c>
      <c r="N18" s="223">
        <v>57</v>
      </c>
      <c r="O18" s="225">
        <f t="shared" si="6"/>
        <v>96.610169491525426</v>
      </c>
      <c r="P18" s="223">
        <v>9</v>
      </c>
      <c r="Q18" s="225">
        <f t="shared" si="7"/>
        <v>90</v>
      </c>
    </row>
    <row r="19" spans="1:17">
      <c r="A19" s="222">
        <v>39965</v>
      </c>
      <c r="B19" s="223">
        <v>60255</v>
      </c>
      <c r="C19" s="225">
        <f t="shared" si="0"/>
        <v>94.21910182636978</v>
      </c>
      <c r="D19" s="223">
        <v>882</v>
      </c>
      <c r="E19" s="225">
        <f t="shared" si="1"/>
        <v>97.136563876651977</v>
      </c>
      <c r="F19" s="223">
        <v>5676</v>
      </c>
      <c r="G19" s="225">
        <f t="shared" si="2"/>
        <v>96.154497713027283</v>
      </c>
      <c r="H19" s="223">
        <v>2701</v>
      </c>
      <c r="I19" s="225">
        <f t="shared" si="3"/>
        <v>89.674634794156702</v>
      </c>
      <c r="J19" s="223">
        <v>344</v>
      </c>
      <c r="K19" s="225">
        <f t="shared" si="4"/>
        <v>89.119170984455948</v>
      </c>
      <c r="L19" s="223">
        <v>31</v>
      </c>
      <c r="M19" s="225">
        <f t="shared" si="5"/>
        <v>83.78378378378379</v>
      </c>
      <c r="N19" s="223">
        <v>60</v>
      </c>
      <c r="O19" s="225">
        <f t="shared" si="6"/>
        <v>101.69491525423729</v>
      </c>
      <c r="P19" s="223">
        <v>9</v>
      </c>
      <c r="Q19" s="225">
        <f t="shared" si="7"/>
        <v>90</v>
      </c>
    </row>
    <row r="20" spans="1:17">
      <c r="A20" s="222">
        <v>39995</v>
      </c>
      <c r="B20" s="223">
        <v>60477</v>
      </c>
      <c r="C20" s="225">
        <f t="shared" si="0"/>
        <v>94.566237177883423</v>
      </c>
      <c r="D20" s="223">
        <v>887</v>
      </c>
      <c r="E20" s="225">
        <f t="shared" si="1"/>
        <v>97.687224669603523</v>
      </c>
      <c r="F20" s="223">
        <v>5696</v>
      </c>
      <c r="G20" s="225">
        <f t="shared" si="2"/>
        <v>96.493308487209902</v>
      </c>
      <c r="H20" s="223">
        <v>2732</v>
      </c>
      <c r="I20" s="225">
        <f t="shared" si="3"/>
        <v>90.703851261620187</v>
      </c>
      <c r="J20" s="223">
        <v>350</v>
      </c>
      <c r="K20" s="225">
        <f t="shared" si="4"/>
        <v>90.673575129533674</v>
      </c>
      <c r="L20" s="223">
        <v>31</v>
      </c>
      <c r="M20" s="225">
        <f t="shared" si="5"/>
        <v>83.78378378378379</v>
      </c>
      <c r="N20" s="223">
        <v>58</v>
      </c>
      <c r="O20" s="225">
        <f t="shared" si="6"/>
        <v>98.305084745762713</v>
      </c>
      <c r="P20" s="223">
        <v>9</v>
      </c>
      <c r="Q20" s="225">
        <f t="shared" si="7"/>
        <v>90</v>
      </c>
    </row>
    <row r="21" spans="1:17">
      <c r="A21" s="222">
        <v>40026</v>
      </c>
      <c r="B21" s="223">
        <v>60574</v>
      </c>
      <c r="C21" s="225">
        <f t="shared" si="0"/>
        <v>94.717913435076312</v>
      </c>
      <c r="D21" s="223">
        <v>887</v>
      </c>
      <c r="E21" s="225">
        <f t="shared" si="1"/>
        <v>97.687224669603523</v>
      </c>
      <c r="F21" s="223">
        <v>5694</v>
      </c>
      <c r="G21" s="225">
        <f t="shared" si="2"/>
        <v>96.45942740979163</v>
      </c>
      <c r="H21" s="223">
        <v>2709</v>
      </c>
      <c r="I21" s="225">
        <f t="shared" si="3"/>
        <v>89.940239043824704</v>
      </c>
      <c r="J21" s="223">
        <v>349</v>
      </c>
      <c r="K21" s="225">
        <f t="shared" si="4"/>
        <v>90.414507772020727</v>
      </c>
      <c r="L21" s="223">
        <v>33</v>
      </c>
      <c r="M21" s="225">
        <f t="shared" si="5"/>
        <v>89.189189189189193</v>
      </c>
      <c r="N21" s="223">
        <v>55</v>
      </c>
      <c r="O21" s="225">
        <f t="shared" si="6"/>
        <v>93.220338983050837</v>
      </c>
      <c r="P21" s="223">
        <v>9</v>
      </c>
      <c r="Q21" s="225">
        <f t="shared" si="7"/>
        <v>90</v>
      </c>
    </row>
    <row r="22" spans="1:17">
      <c r="A22" s="222">
        <v>40057</v>
      </c>
      <c r="B22" s="223">
        <v>60830</v>
      </c>
      <c r="C22" s="225">
        <f>(B22/B$38)*100</f>
        <v>95.118213660245189</v>
      </c>
      <c r="D22" s="223">
        <v>899</v>
      </c>
      <c r="E22" s="225">
        <f t="shared" si="1"/>
        <v>99.008810572687224</v>
      </c>
      <c r="F22" s="223">
        <v>5727</v>
      </c>
      <c r="G22" s="225">
        <f t="shared" si="2"/>
        <v>97.018465187192945</v>
      </c>
      <c r="H22" s="223">
        <v>2753</v>
      </c>
      <c r="I22" s="225">
        <f t="shared" si="3"/>
        <v>91.40106241699867</v>
      </c>
      <c r="J22" s="223">
        <v>354</v>
      </c>
      <c r="K22" s="225">
        <f t="shared" si="4"/>
        <v>91.709844559585491</v>
      </c>
      <c r="L22" s="223">
        <v>36</v>
      </c>
      <c r="M22" s="225">
        <f t="shared" si="5"/>
        <v>97.297297297297305</v>
      </c>
      <c r="N22" s="223">
        <v>55</v>
      </c>
      <c r="O22" s="225">
        <f t="shared" si="6"/>
        <v>93.220338983050837</v>
      </c>
      <c r="P22" s="223">
        <v>9</v>
      </c>
      <c r="Q22" s="225">
        <f t="shared" si="7"/>
        <v>90</v>
      </c>
    </row>
    <row r="23" spans="1:17">
      <c r="A23" s="222">
        <v>40087</v>
      </c>
      <c r="B23" s="223">
        <v>61353</v>
      </c>
      <c r="C23" s="225">
        <f t="shared" si="0"/>
        <v>95.936014510883155</v>
      </c>
      <c r="D23" s="223">
        <v>915</v>
      </c>
      <c r="E23" s="225">
        <f t="shared" si="1"/>
        <v>100.77092511013215</v>
      </c>
      <c r="F23" s="223">
        <v>5774</v>
      </c>
      <c r="G23" s="225">
        <f t="shared" si="2"/>
        <v>97.814670506522106</v>
      </c>
      <c r="H23" s="223">
        <v>2769</v>
      </c>
      <c r="I23" s="225">
        <f t="shared" si="3"/>
        <v>91.932270916334659</v>
      </c>
      <c r="J23" s="223">
        <v>359</v>
      </c>
      <c r="K23" s="225">
        <f t="shared" si="4"/>
        <v>93.005181347150256</v>
      </c>
      <c r="L23" s="223">
        <v>35</v>
      </c>
      <c r="M23" s="225">
        <f t="shared" si="5"/>
        <v>94.594594594594597</v>
      </c>
      <c r="N23" s="223">
        <v>56</v>
      </c>
      <c r="O23" s="225">
        <f t="shared" si="6"/>
        <v>94.915254237288138</v>
      </c>
      <c r="P23" s="223">
        <v>9</v>
      </c>
      <c r="Q23" s="225">
        <f t="shared" si="7"/>
        <v>90</v>
      </c>
    </row>
    <row r="24" spans="1:17">
      <c r="A24" s="222">
        <v>40118</v>
      </c>
      <c r="B24" s="223">
        <v>61684</v>
      </c>
      <c r="C24" s="225">
        <f t="shared" si="0"/>
        <v>96.453590192644484</v>
      </c>
      <c r="D24" s="223">
        <v>932</v>
      </c>
      <c r="E24" s="225">
        <f t="shared" si="1"/>
        <v>102.6431718061674</v>
      </c>
      <c r="F24" s="223">
        <v>5763</v>
      </c>
      <c r="G24" s="225">
        <f t="shared" si="2"/>
        <v>97.628324580721667</v>
      </c>
      <c r="H24" s="223">
        <v>2759</v>
      </c>
      <c r="I24" s="225">
        <f t="shared" si="3"/>
        <v>91.600265604249671</v>
      </c>
      <c r="J24" s="223">
        <v>361</v>
      </c>
      <c r="K24" s="225">
        <f t="shared" si="4"/>
        <v>93.523316062176164</v>
      </c>
      <c r="L24" s="223">
        <v>35</v>
      </c>
      <c r="M24" s="225">
        <f t="shared" si="5"/>
        <v>94.594594594594597</v>
      </c>
      <c r="N24" s="223">
        <v>55</v>
      </c>
      <c r="O24" s="225">
        <f t="shared" si="6"/>
        <v>93.220338983050837</v>
      </c>
      <c r="P24" s="223">
        <v>9</v>
      </c>
      <c r="Q24" s="225">
        <f t="shared" si="7"/>
        <v>90</v>
      </c>
    </row>
    <row r="25" spans="1:17">
      <c r="A25" s="222">
        <v>40148</v>
      </c>
      <c r="B25" s="223">
        <v>61619</v>
      </c>
      <c r="C25" s="225">
        <f t="shared" si="0"/>
        <v>96.3519514635977</v>
      </c>
      <c r="D25" s="223">
        <v>913</v>
      </c>
      <c r="E25" s="225">
        <f t="shared" si="1"/>
        <v>100.55066079295155</v>
      </c>
      <c r="F25" s="223">
        <v>5765</v>
      </c>
      <c r="G25" s="225">
        <f t="shared" si="2"/>
        <v>97.662205658139939</v>
      </c>
      <c r="H25" s="223">
        <v>2783</v>
      </c>
      <c r="I25" s="225">
        <f t="shared" si="3"/>
        <v>92.397078353253647</v>
      </c>
      <c r="J25" s="223">
        <v>364</v>
      </c>
      <c r="K25" s="225">
        <f t="shared" si="4"/>
        <v>94.300518134715034</v>
      </c>
      <c r="L25" s="223">
        <v>35</v>
      </c>
      <c r="M25" s="225">
        <f t="shared" si="5"/>
        <v>94.594594594594597</v>
      </c>
      <c r="N25" s="223">
        <v>55</v>
      </c>
      <c r="O25" s="225">
        <f t="shared" si="6"/>
        <v>93.220338983050837</v>
      </c>
      <c r="P25" s="223">
        <v>9</v>
      </c>
      <c r="Q25" s="225">
        <f t="shared" si="7"/>
        <v>90</v>
      </c>
    </row>
    <row r="26" spans="1:17">
      <c r="A26" s="222">
        <v>40179</v>
      </c>
      <c r="B26" s="223">
        <v>61493</v>
      </c>
      <c r="C26" s="225">
        <f t="shared" si="0"/>
        <v>96.15492869652239</v>
      </c>
      <c r="D26" s="223">
        <v>898</v>
      </c>
      <c r="E26" s="225">
        <f t="shared" si="1"/>
        <v>98.898678414096921</v>
      </c>
      <c r="F26" s="223">
        <v>5728</v>
      </c>
      <c r="G26" s="225">
        <f t="shared" si="2"/>
        <v>97.035405725902081</v>
      </c>
      <c r="H26" s="223">
        <v>2758</v>
      </c>
      <c r="I26" s="225">
        <f t="shared" si="3"/>
        <v>91.567065073041164</v>
      </c>
      <c r="J26" s="223">
        <v>363</v>
      </c>
      <c r="K26" s="225">
        <f t="shared" si="4"/>
        <v>94.041450777202073</v>
      </c>
      <c r="L26" s="223">
        <v>35</v>
      </c>
      <c r="M26" s="225">
        <f t="shared" si="5"/>
        <v>94.594594594594597</v>
      </c>
      <c r="N26" s="223">
        <v>55</v>
      </c>
      <c r="O26" s="225">
        <f t="shared" si="6"/>
        <v>93.220338983050837</v>
      </c>
      <c r="P26" s="223">
        <v>9</v>
      </c>
      <c r="Q26" s="225">
        <f t="shared" si="7"/>
        <v>90</v>
      </c>
    </row>
    <row r="27" spans="1:17">
      <c r="A27" s="222">
        <v>40210</v>
      </c>
      <c r="B27" s="223">
        <v>61859</v>
      </c>
      <c r="C27" s="225">
        <f t="shared" si="0"/>
        <v>96.727232924693524</v>
      </c>
      <c r="D27" s="223">
        <v>898</v>
      </c>
      <c r="E27" s="225">
        <f t="shared" si="1"/>
        <v>98.898678414096921</v>
      </c>
      <c r="F27" s="223">
        <v>5751</v>
      </c>
      <c r="G27" s="225">
        <f t="shared" si="2"/>
        <v>97.425038116212093</v>
      </c>
      <c r="H27" s="223">
        <v>2788</v>
      </c>
      <c r="I27" s="225">
        <f t="shared" si="3"/>
        <v>92.563081009296141</v>
      </c>
      <c r="J27" s="223">
        <v>364</v>
      </c>
      <c r="K27" s="225">
        <f t="shared" si="4"/>
        <v>94.300518134715034</v>
      </c>
      <c r="L27" s="223">
        <v>35</v>
      </c>
      <c r="M27" s="225">
        <f t="shared" si="5"/>
        <v>94.594594594594597</v>
      </c>
      <c r="N27" s="223">
        <v>55</v>
      </c>
      <c r="O27" s="225">
        <f t="shared" si="6"/>
        <v>93.220338983050837</v>
      </c>
      <c r="P27" s="223">
        <v>9</v>
      </c>
      <c r="Q27" s="225">
        <f t="shared" si="7"/>
        <v>90</v>
      </c>
    </row>
    <row r="28" spans="1:17">
      <c r="A28" s="222">
        <v>40238</v>
      </c>
      <c r="B28" s="223">
        <v>62011</v>
      </c>
      <c r="C28" s="225">
        <f t="shared" si="0"/>
        <v>96.964911183387542</v>
      </c>
      <c r="D28" s="223">
        <v>901</v>
      </c>
      <c r="E28" s="225">
        <f t="shared" si="1"/>
        <v>99.229074889867846</v>
      </c>
      <c r="F28" s="223">
        <v>5784</v>
      </c>
      <c r="G28" s="225">
        <f t="shared" si="2"/>
        <v>97.984075893613422</v>
      </c>
      <c r="H28" s="223">
        <v>2799</v>
      </c>
      <c r="I28" s="225">
        <f t="shared" si="3"/>
        <v>92.928286852589636</v>
      </c>
      <c r="J28" s="223">
        <v>366</v>
      </c>
      <c r="K28" s="225">
        <f t="shared" si="4"/>
        <v>94.818652849740943</v>
      </c>
      <c r="L28" s="223">
        <v>35</v>
      </c>
      <c r="M28" s="225">
        <f t="shared" si="5"/>
        <v>94.594594594594597</v>
      </c>
      <c r="N28" s="223">
        <v>57</v>
      </c>
      <c r="O28" s="225">
        <f t="shared" si="6"/>
        <v>96.610169491525426</v>
      </c>
      <c r="P28" s="223">
        <v>9</v>
      </c>
      <c r="Q28" s="225">
        <f t="shared" si="7"/>
        <v>90</v>
      </c>
    </row>
    <row r="29" spans="1:17">
      <c r="A29" s="222">
        <v>40269</v>
      </c>
      <c r="B29" s="223">
        <v>62499</v>
      </c>
      <c r="C29" s="225">
        <f t="shared" si="0"/>
        <v>97.727983487615717</v>
      </c>
      <c r="D29" s="223">
        <v>917</v>
      </c>
      <c r="E29" s="225">
        <f t="shared" si="1"/>
        <v>100.99118942731278</v>
      </c>
      <c r="F29" s="223">
        <v>5871</v>
      </c>
      <c r="G29" s="225">
        <f t="shared" si="2"/>
        <v>99.457902761307821</v>
      </c>
      <c r="H29" s="223">
        <v>2831</v>
      </c>
      <c r="I29" s="225">
        <f t="shared" si="3"/>
        <v>93.990703851261628</v>
      </c>
      <c r="J29" s="223">
        <v>374</v>
      </c>
      <c r="K29" s="225">
        <f t="shared" si="4"/>
        <v>96.891191709844563</v>
      </c>
      <c r="L29" s="223">
        <v>37</v>
      </c>
      <c r="M29" s="225">
        <f t="shared" si="5"/>
        <v>100</v>
      </c>
      <c r="N29" s="223">
        <v>54</v>
      </c>
      <c r="O29" s="225">
        <f t="shared" si="6"/>
        <v>91.525423728813564</v>
      </c>
      <c r="P29" s="223">
        <v>9</v>
      </c>
      <c r="Q29" s="225">
        <f t="shared" si="7"/>
        <v>90</v>
      </c>
    </row>
    <row r="30" spans="1:17">
      <c r="A30" s="222">
        <v>40299</v>
      </c>
      <c r="B30" s="223">
        <v>61757</v>
      </c>
      <c r="C30" s="225">
        <f t="shared" si="0"/>
        <v>96.567738303727793</v>
      </c>
      <c r="D30" s="223">
        <v>899</v>
      </c>
      <c r="E30" s="225">
        <f t="shared" si="1"/>
        <v>99.008810572687224</v>
      </c>
      <c r="F30" s="223">
        <v>5783</v>
      </c>
      <c r="G30" s="225">
        <f t="shared" si="2"/>
        <v>97.967135354904286</v>
      </c>
      <c r="H30" s="223">
        <v>2843</v>
      </c>
      <c r="I30" s="225">
        <f t="shared" si="3"/>
        <v>94.389110225763616</v>
      </c>
      <c r="J30" s="223">
        <v>371</v>
      </c>
      <c r="K30" s="225">
        <f t="shared" si="4"/>
        <v>96.113989637305693</v>
      </c>
      <c r="L30" s="223">
        <v>37</v>
      </c>
      <c r="M30" s="225">
        <f t="shared" si="5"/>
        <v>100</v>
      </c>
      <c r="N30" s="223">
        <v>54</v>
      </c>
      <c r="O30" s="225">
        <f t="shared" si="6"/>
        <v>91.525423728813564</v>
      </c>
      <c r="P30" s="223">
        <v>9</v>
      </c>
      <c r="Q30" s="225">
        <f t="shared" si="7"/>
        <v>90</v>
      </c>
    </row>
    <row r="31" spans="1:17">
      <c r="A31" s="222">
        <v>40330</v>
      </c>
      <c r="B31" s="223">
        <v>62182</v>
      </c>
      <c r="C31" s="225">
        <f t="shared" si="0"/>
        <v>97.232299224418313</v>
      </c>
      <c r="D31" s="223">
        <v>891</v>
      </c>
      <c r="E31" s="225">
        <f t="shared" si="1"/>
        <v>98.127753303964766</v>
      </c>
      <c r="F31" s="223">
        <v>5776</v>
      </c>
      <c r="G31" s="225">
        <f t="shared" si="2"/>
        <v>97.848551583940363</v>
      </c>
      <c r="H31" s="223">
        <v>2929</v>
      </c>
      <c r="I31" s="225">
        <f t="shared" si="3"/>
        <v>97.244355909694562</v>
      </c>
      <c r="J31" s="223">
        <v>372</v>
      </c>
      <c r="K31" s="225">
        <f t="shared" si="4"/>
        <v>96.373056994818654</v>
      </c>
      <c r="L31" s="223">
        <v>37</v>
      </c>
      <c r="M31" s="225">
        <f t="shared" si="5"/>
        <v>100</v>
      </c>
      <c r="N31" s="223">
        <v>56</v>
      </c>
      <c r="O31" s="225">
        <f t="shared" si="6"/>
        <v>94.915254237288138</v>
      </c>
      <c r="P31" s="223">
        <v>9</v>
      </c>
      <c r="Q31" s="225">
        <f t="shared" si="7"/>
        <v>90</v>
      </c>
    </row>
    <row r="32" spans="1:17">
      <c r="A32" s="222">
        <v>40360</v>
      </c>
      <c r="B32" s="223">
        <v>62043</v>
      </c>
      <c r="C32" s="225">
        <f t="shared" si="0"/>
        <v>97.014948711533648</v>
      </c>
      <c r="D32" s="223">
        <v>892</v>
      </c>
      <c r="E32" s="225">
        <f t="shared" si="1"/>
        <v>98.23788546255507</v>
      </c>
      <c r="F32" s="223">
        <v>5785</v>
      </c>
      <c r="G32" s="225">
        <f t="shared" si="2"/>
        <v>98.001016432322558</v>
      </c>
      <c r="H32" s="223">
        <v>2929</v>
      </c>
      <c r="I32" s="225">
        <f t="shared" si="3"/>
        <v>97.244355909694562</v>
      </c>
      <c r="J32" s="223">
        <v>377</v>
      </c>
      <c r="K32" s="225">
        <f t="shared" si="4"/>
        <v>97.668393782383419</v>
      </c>
      <c r="L32" s="223">
        <v>37</v>
      </c>
      <c r="M32" s="225">
        <f t="shared" si="5"/>
        <v>100</v>
      </c>
      <c r="N32" s="223">
        <v>55</v>
      </c>
      <c r="O32" s="225">
        <f t="shared" si="6"/>
        <v>93.220338983050837</v>
      </c>
      <c r="P32" s="223">
        <v>10</v>
      </c>
      <c r="Q32" s="225">
        <f t="shared" si="7"/>
        <v>100</v>
      </c>
    </row>
    <row r="33" spans="1:17">
      <c r="A33" s="222">
        <v>40391</v>
      </c>
      <c r="B33" s="223">
        <v>62489</v>
      </c>
      <c r="C33" s="225">
        <f t="shared" si="0"/>
        <v>97.712346760070062</v>
      </c>
      <c r="D33" s="223">
        <v>904</v>
      </c>
      <c r="E33" s="225">
        <f t="shared" si="1"/>
        <v>99.559471365638757</v>
      </c>
      <c r="F33" s="223">
        <v>5812</v>
      </c>
      <c r="G33" s="225">
        <f t="shared" si="2"/>
        <v>98.458410977469086</v>
      </c>
      <c r="H33" s="223">
        <v>2935</v>
      </c>
      <c r="I33" s="225">
        <f t="shared" si="3"/>
        <v>97.443559096945549</v>
      </c>
      <c r="J33" s="223">
        <v>381</v>
      </c>
      <c r="K33" s="225">
        <f t="shared" si="4"/>
        <v>98.704663212435236</v>
      </c>
      <c r="L33" s="223">
        <v>37</v>
      </c>
      <c r="M33" s="225">
        <f t="shared" si="5"/>
        <v>100</v>
      </c>
      <c r="N33" s="223">
        <v>58</v>
      </c>
      <c r="O33" s="225">
        <f t="shared" si="6"/>
        <v>98.305084745762713</v>
      </c>
      <c r="P33" s="223">
        <v>10</v>
      </c>
      <c r="Q33" s="225">
        <f t="shared" si="7"/>
        <v>100</v>
      </c>
    </row>
    <row r="34" spans="1:17">
      <c r="A34" s="222">
        <v>40422</v>
      </c>
      <c r="B34" s="223">
        <v>62793</v>
      </c>
      <c r="C34" s="225">
        <f t="shared" si="0"/>
        <v>98.187703277458098</v>
      </c>
      <c r="D34" s="223">
        <v>907</v>
      </c>
      <c r="E34" s="225">
        <f t="shared" si="1"/>
        <v>99.889867841409696</v>
      </c>
      <c r="F34" s="223">
        <v>5828</v>
      </c>
      <c r="G34" s="225">
        <f t="shared" si="2"/>
        <v>98.72945959681519</v>
      </c>
      <c r="H34" s="223">
        <v>2945</v>
      </c>
      <c r="I34" s="225">
        <f t="shared" si="3"/>
        <v>97.775564409030551</v>
      </c>
      <c r="J34" s="223">
        <v>384</v>
      </c>
      <c r="K34" s="225">
        <f t="shared" si="4"/>
        <v>99.481865284974091</v>
      </c>
      <c r="L34" s="223">
        <v>37</v>
      </c>
      <c r="M34" s="225">
        <f t="shared" si="5"/>
        <v>100</v>
      </c>
      <c r="N34" s="223">
        <v>56</v>
      </c>
      <c r="O34" s="225">
        <f t="shared" si="6"/>
        <v>94.915254237288138</v>
      </c>
      <c r="P34" s="223">
        <v>10</v>
      </c>
      <c r="Q34" s="225">
        <f t="shared" si="7"/>
        <v>100</v>
      </c>
    </row>
    <row r="35" spans="1:17">
      <c r="A35" s="222">
        <v>40452</v>
      </c>
      <c r="B35" s="223">
        <v>63018</v>
      </c>
      <c r="C35" s="225">
        <f t="shared" si="0"/>
        <v>98.539529647235426</v>
      </c>
      <c r="D35" s="223">
        <v>911</v>
      </c>
      <c r="E35" s="225">
        <f t="shared" si="1"/>
        <v>100.33039647577094</v>
      </c>
      <c r="F35" s="223">
        <v>5855</v>
      </c>
      <c r="G35" s="225">
        <f t="shared" si="2"/>
        <v>99.186854141961717</v>
      </c>
      <c r="H35" s="223">
        <v>2952</v>
      </c>
      <c r="I35" s="225">
        <f t="shared" si="3"/>
        <v>98.007968127490045</v>
      </c>
      <c r="J35" s="223">
        <v>384</v>
      </c>
      <c r="K35" s="225">
        <f t="shared" si="4"/>
        <v>99.481865284974091</v>
      </c>
      <c r="L35" s="223">
        <v>37</v>
      </c>
      <c r="M35" s="225">
        <f t="shared" si="5"/>
        <v>100</v>
      </c>
      <c r="N35" s="223">
        <v>56</v>
      </c>
      <c r="O35" s="225">
        <f t="shared" si="6"/>
        <v>94.915254237288138</v>
      </c>
      <c r="P35" s="223">
        <v>10</v>
      </c>
      <c r="Q35" s="225">
        <f t="shared" si="7"/>
        <v>100</v>
      </c>
    </row>
    <row r="36" spans="1:17">
      <c r="A36" s="222">
        <v>40483</v>
      </c>
      <c r="B36" s="223">
        <v>63204</v>
      </c>
      <c r="C36" s="225">
        <f t="shared" si="0"/>
        <v>98.830372779584678</v>
      </c>
      <c r="D36" s="223">
        <v>906</v>
      </c>
      <c r="E36" s="225">
        <f t="shared" si="1"/>
        <v>99.779735682819378</v>
      </c>
      <c r="F36" s="223">
        <v>5878</v>
      </c>
      <c r="G36" s="225">
        <f t="shared" si="2"/>
        <v>99.57648653227173</v>
      </c>
      <c r="H36" s="223">
        <v>2973</v>
      </c>
      <c r="I36" s="225">
        <f t="shared" si="3"/>
        <v>98.705179282868528</v>
      </c>
      <c r="J36" s="223">
        <v>387</v>
      </c>
      <c r="K36" s="225">
        <f t="shared" si="4"/>
        <v>100.25906735751295</v>
      </c>
      <c r="L36" s="223">
        <v>37</v>
      </c>
      <c r="M36" s="225">
        <f t="shared" si="5"/>
        <v>100</v>
      </c>
      <c r="N36" s="223">
        <v>57</v>
      </c>
      <c r="O36" s="225">
        <f t="shared" si="6"/>
        <v>96.610169491525426</v>
      </c>
      <c r="P36" s="223">
        <v>10</v>
      </c>
      <c r="Q36" s="225">
        <f t="shared" si="7"/>
        <v>100</v>
      </c>
    </row>
    <row r="37" spans="1:17">
      <c r="A37" s="222">
        <v>40513</v>
      </c>
      <c r="B37" s="223">
        <v>63494</v>
      </c>
      <c r="C37" s="225">
        <f t="shared" si="0"/>
        <v>99.283837878408804</v>
      </c>
      <c r="D37" s="223">
        <v>905</v>
      </c>
      <c r="E37" s="225">
        <f t="shared" si="1"/>
        <v>99.669603524229075</v>
      </c>
      <c r="F37" s="223">
        <v>5890</v>
      </c>
      <c r="G37" s="225">
        <f t="shared" si="2"/>
        <v>99.779772996781304</v>
      </c>
      <c r="H37" s="223">
        <v>2996</v>
      </c>
      <c r="I37" s="225">
        <f t="shared" si="3"/>
        <v>99.468791500664011</v>
      </c>
      <c r="J37" s="223">
        <v>389</v>
      </c>
      <c r="K37" s="225">
        <f t="shared" si="4"/>
        <v>100.77720207253887</v>
      </c>
      <c r="L37" s="223">
        <v>37</v>
      </c>
      <c r="M37" s="225">
        <f t="shared" si="5"/>
        <v>100</v>
      </c>
      <c r="N37" s="223">
        <v>59</v>
      </c>
      <c r="O37" s="225">
        <f t="shared" si="6"/>
        <v>100</v>
      </c>
      <c r="P37" s="223">
        <v>10</v>
      </c>
      <c r="Q37" s="225">
        <f t="shared" si="7"/>
        <v>100</v>
      </c>
    </row>
    <row r="38" spans="1:17">
      <c r="A38" s="222">
        <v>40544</v>
      </c>
      <c r="B38" s="223">
        <v>63952</v>
      </c>
      <c r="C38" s="225">
        <f t="shared" si="0"/>
        <v>100</v>
      </c>
      <c r="D38" s="223">
        <v>908</v>
      </c>
      <c r="E38" s="225">
        <f t="shared" si="1"/>
        <v>100</v>
      </c>
      <c r="F38" s="223">
        <v>5903</v>
      </c>
      <c r="G38" s="225">
        <f t="shared" si="2"/>
        <v>100</v>
      </c>
      <c r="H38" s="223">
        <v>3012</v>
      </c>
      <c r="I38" s="225">
        <f t="shared" si="3"/>
        <v>100</v>
      </c>
      <c r="J38" s="223">
        <v>386</v>
      </c>
      <c r="K38" s="225">
        <f t="shared" si="4"/>
        <v>100</v>
      </c>
      <c r="L38" s="223">
        <v>37</v>
      </c>
      <c r="M38" s="225">
        <f t="shared" si="5"/>
        <v>100</v>
      </c>
      <c r="N38" s="223">
        <v>59</v>
      </c>
      <c r="O38" s="225">
        <f t="shared" si="6"/>
        <v>100</v>
      </c>
      <c r="P38" s="223">
        <v>10</v>
      </c>
      <c r="Q38" s="225">
        <f t="shared" si="7"/>
        <v>100</v>
      </c>
    </row>
    <row r="39" spans="1:17">
      <c r="A39" s="222">
        <v>40575</v>
      </c>
      <c r="B39" s="223">
        <v>64054</v>
      </c>
      <c r="C39" s="225">
        <f t="shared" si="0"/>
        <v>100.15949462096572</v>
      </c>
      <c r="D39" s="223">
        <v>908</v>
      </c>
      <c r="E39" s="225">
        <f t="shared" si="1"/>
        <v>100</v>
      </c>
      <c r="F39" s="223">
        <v>5906</v>
      </c>
      <c r="G39" s="225">
        <f t="shared" si="2"/>
        <v>100.05082161612739</v>
      </c>
      <c r="H39" s="223">
        <v>3004</v>
      </c>
      <c r="I39" s="225">
        <f t="shared" si="3"/>
        <v>99.734395750331998</v>
      </c>
      <c r="J39" s="223">
        <v>386</v>
      </c>
      <c r="K39" s="225">
        <f t="shared" si="4"/>
        <v>100</v>
      </c>
      <c r="L39" s="223">
        <v>37</v>
      </c>
      <c r="M39" s="225">
        <f t="shared" si="5"/>
        <v>100</v>
      </c>
      <c r="N39" s="223">
        <v>59</v>
      </c>
      <c r="O39" s="225">
        <f t="shared" si="6"/>
        <v>100</v>
      </c>
      <c r="P39" s="223">
        <v>10</v>
      </c>
      <c r="Q39" s="225">
        <f t="shared" si="7"/>
        <v>100</v>
      </c>
    </row>
    <row r="40" spans="1:17">
      <c r="A40" s="222">
        <v>40603</v>
      </c>
      <c r="B40" s="223">
        <v>63941</v>
      </c>
      <c r="C40" s="225">
        <f t="shared" si="0"/>
        <v>99.982799599699774</v>
      </c>
      <c r="D40" s="223">
        <v>907</v>
      </c>
      <c r="E40" s="225">
        <f t="shared" si="1"/>
        <v>99.889867841409696</v>
      </c>
      <c r="F40" s="223">
        <v>5902</v>
      </c>
      <c r="G40" s="225">
        <f t="shared" si="2"/>
        <v>99.983059461290864</v>
      </c>
      <c r="H40" s="223">
        <v>3015</v>
      </c>
      <c r="I40" s="225">
        <f t="shared" si="3"/>
        <v>100.09960159362549</v>
      </c>
      <c r="J40" s="223">
        <v>386</v>
      </c>
      <c r="K40" s="225">
        <f t="shared" si="4"/>
        <v>100</v>
      </c>
      <c r="L40" s="223">
        <v>37</v>
      </c>
      <c r="M40" s="225">
        <f t="shared" si="5"/>
        <v>100</v>
      </c>
      <c r="N40" s="223">
        <v>59</v>
      </c>
      <c r="O40" s="225">
        <f t="shared" si="6"/>
        <v>100</v>
      </c>
      <c r="P40" s="223">
        <v>10</v>
      </c>
      <c r="Q40" s="225">
        <f t="shared" si="7"/>
        <v>100</v>
      </c>
    </row>
    <row r="41" spans="1:17">
      <c r="A41" s="222">
        <v>40634</v>
      </c>
      <c r="B41" s="223">
        <v>64308</v>
      </c>
      <c r="C41" s="225">
        <f t="shared" si="0"/>
        <v>100.55666750062547</v>
      </c>
      <c r="D41" s="223">
        <v>910</v>
      </c>
      <c r="E41" s="225">
        <f t="shared" si="1"/>
        <v>100.22026431718061</v>
      </c>
      <c r="F41" s="223">
        <v>5954</v>
      </c>
      <c r="G41" s="225">
        <f t="shared" si="2"/>
        <v>100.86396747416569</v>
      </c>
      <c r="H41" s="223">
        <v>3014</v>
      </c>
      <c r="I41" s="225">
        <f t="shared" si="3"/>
        <v>100.066401062417</v>
      </c>
      <c r="J41" s="223">
        <v>389</v>
      </c>
      <c r="K41" s="225">
        <f t="shared" si="4"/>
        <v>100.77720207253887</v>
      </c>
      <c r="L41" s="223">
        <v>37</v>
      </c>
      <c r="M41" s="225">
        <f t="shared" si="5"/>
        <v>100</v>
      </c>
      <c r="N41" s="223">
        <v>59</v>
      </c>
      <c r="O41" s="225">
        <f t="shared" si="6"/>
        <v>100</v>
      </c>
      <c r="P41" s="223">
        <v>10</v>
      </c>
      <c r="Q41" s="225">
        <f t="shared" si="7"/>
        <v>100</v>
      </c>
    </row>
    <row r="42" spans="1:17">
      <c r="A42" s="222">
        <v>40664</v>
      </c>
      <c r="B42" s="223">
        <v>64845</v>
      </c>
      <c r="C42" s="225">
        <f t="shared" si="0"/>
        <v>101.39635976982737</v>
      </c>
      <c r="D42" s="223">
        <v>925</v>
      </c>
      <c r="E42" s="225">
        <f t="shared" si="1"/>
        <v>101.87224669603525</v>
      </c>
      <c r="F42" s="223">
        <v>6022</v>
      </c>
      <c r="G42" s="225">
        <f t="shared" si="2"/>
        <v>102.01592410638658</v>
      </c>
      <c r="H42" s="223">
        <v>2857</v>
      </c>
      <c r="I42" s="225">
        <f t="shared" si="3"/>
        <v>94.853917662682605</v>
      </c>
      <c r="J42" s="223">
        <v>390</v>
      </c>
      <c r="K42" s="225">
        <f t="shared" si="4"/>
        <v>101.03626943005182</v>
      </c>
      <c r="L42" s="223">
        <v>37</v>
      </c>
      <c r="M42" s="225">
        <f t="shared" si="5"/>
        <v>100</v>
      </c>
      <c r="N42" s="223">
        <v>59</v>
      </c>
      <c r="O42" s="225">
        <f t="shared" si="6"/>
        <v>100</v>
      </c>
      <c r="P42" s="223">
        <v>11</v>
      </c>
      <c r="Q42" s="225">
        <f t="shared" si="7"/>
        <v>110.00000000000001</v>
      </c>
    </row>
    <row r="43" spans="1:17">
      <c r="A43" s="222">
        <v>40695</v>
      </c>
      <c r="B43" s="223">
        <v>65346</v>
      </c>
      <c r="C43" s="225">
        <f t="shared" si="0"/>
        <v>102.17975981986488</v>
      </c>
      <c r="D43" s="223">
        <v>917</v>
      </c>
      <c r="E43" s="225">
        <f t="shared" si="1"/>
        <v>100.99118942731278</v>
      </c>
      <c r="F43" s="223">
        <v>6102</v>
      </c>
      <c r="G43" s="225">
        <f t="shared" si="2"/>
        <v>103.37116720311705</v>
      </c>
      <c r="H43" s="223">
        <v>2869</v>
      </c>
      <c r="I43" s="225">
        <f t="shared" si="3"/>
        <v>95.252324037184593</v>
      </c>
      <c r="J43" s="223">
        <v>391</v>
      </c>
      <c r="K43" s="225">
        <f t="shared" si="4"/>
        <v>101.29533678756476</v>
      </c>
      <c r="L43" s="223">
        <v>37</v>
      </c>
      <c r="M43" s="225">
        <f t="shared" si="5"/>
        <v>100</v>
      </c>
      <c r="N43" s="223">
        <v>60</v>
      </c>
      <c r="O43" s="225">
        <f t="shared" si="6"/>
        <v>101.69491525423729</v>
      </c>
      <c r="P43" s="223">
        <v>11</v>
      </c>
      <c r="Q43" s="225">
        <f t="shared" si="7"/>
        <v>110.00000000000001</v>
      </c>
    </row>
    <row r="44" spans="1:17">
      <c r="A44" s="222">
        <v>40725</v>
      </c>
      <c r="B44" s="223">
        <v>65798</v>
      </c>
      <c r="C44" s="225">
        <f t="shared" si="0"/>
        <v>102.88653990492868</v>
      </c>
      <c r="D44" s="223">
        <v>924</v>
      </c>
      <c r="E44" s="225">
        <f t="shared" si="1"/>
        <v>101.76211453744493</v>
      </c>
      <c r="F44" s="223">
        <v>6121</v>
      </c>
      <c r="G44" s="225">
        <f t="shared" si="2"/>
        <v>103.69303743859055</v>
      </c>
      <c r="H44" s="223">
        <v>2881</v>
      </c>
      <c r="I44" s="225">
        <f t="shared" si="3"/>
        <v>95.650730411686595</v>
      </c>
      <c r="J44" s="223">
        <v>394</v>
      </c>
      <c r="K44" s="225">
        <f t="shared" si="4"/>
        <v>102.07253886010363</v>
      </c>
      <c r="L44" s="223">
        <v>37</v>
      </c>
      <c r="M44" s="225">
        <f t="shared" si="5"/>
        <v>100</v>
      </c>
      <c r="N44" s="223">
        <v>60</v>
      </c>
      <c r="O44" s="225">
        <f t="shared" si="6"/>
        <v>101.69491525423729</v>
      </c>
      <c r="P44" s="223">
        <v>11</v>
      </c>
      <c r="Q44" s="225">
        <f t="shared" si="7"/>
        <v>110.00000000000001</v>
      </c>
    </row>
    <row r="45" spans="1:17">
      <c r="A45" s="222">
        <v>40756</v>
      </c>
      <c r="B45" s="223">
        <v>65924</v>
      </c>
      <c r="C45" s="225">
        <f t="shared" si="0"/>
        <v>103.08356267200401</v>
      </c>
      <c r="D45" s="223">
        <v>935</v>
      </c>
      <c r="E45" s="225">
        <f t="shared" si="1"/>
        <v>102.97356828193833</v>
      </c>
      <c r="F45" s="223">
        <v>6122</v>
      </c>
      <c r="G45" s="225">
        <f t="shared" si="2"/>
        <v>103.70997797729969</v>
      </c>
      <c r="H45" s="223">
        <v>2897</v>
      </c>
      <c r="I45" s="225">
        <f t="shared" si="3"/>
        <v>96.181938911022584</v>
      </c>
      <c r="J45" s="223">
        <v>393</v>
      </c>
      <c r="K45" s="225">
        <f t="shared" si="4"/>
        <v>101.81347150259069</v>
      </c>
      <c r="L45" s="223">
        <v>38</v>
      </c>
      <c r="M45" s="225">
        <f t="shared" si="5"/>
        <v>102.70270270270269</v>
      </c>
      <c r="N45" s="223">
        <v>60</v>
      </c>
      <c r="O45" s="225">
        <f t="shared" si="6"/>
        <v>101.69491525423729</v>
      </c>
      <c r="P45" s="223">
        <v>11</v>
      </c>
      <c r="Q45" s="225">
        <f t="shared" si="7"/>
        <v>110.00000000000001</v>
      </c>
    </row>
    <row r="46" spans="1:17">
      <c r="A46" s="222">
        <v>40787</v>
      </c>
      <c r="B46" s="223">
        <v>66141</v>
      </c>
      <c r="C46" s="225">
        <f t="shared" si="0"/>
        <v>103.42287965974481</v>
      </c>
      <c r="D46" s="223">
        <v>936</v>
      </c>
      <c r="E46" s="225">
        <f t="shared" si="1"/>
        <v>103.08370044052863</v>
      </c>
      <c r="F46" s="223">
        <v>6149</v>
      </c>
      <c r="G46" s="225">
        <f t="shared" si="2"/>
        <v>104.16737252244621</v>
      </c>
      <c r="H46" s="223">
        <v>2906</v>
      </c>
      <c r="I46" s="225">
        <f t="shared" si="3"/>
        <v>96.480743691899079</v>
      </c>
      <c r="J46" s="223">
        <v>395</v>
      </c>
      <c r="K46" s="225">
        <f t="shared" si="4"/>
        <v>102.33160621761658</v>
      </c>
      <c r="L46" s="223">
        <v>37</v>
      </c>
      <c r="M46" s="225">
        <f t="shared" si="5"/>
        <v>100</v>
      </c>
      <c r="N46" s="223">
        <v>60</v>
      </c>
      <c r="O46" s="225">
        <f t="shared" si="6"/>
        <v>101.69491525423729</v>
      </c>
      <c r="P46" s="223">
        <v>11</v>
      </c>
      <c r="Q46" s="225">
        <f t="shared" si="7"/>
        <v>110.00000000000001</v>
      </c>
    </row>
    <row r="47" spans="1:17">
      <c r="A47" s="222">
        <v>40817</v>
      </c>
      <c r="B47" s="223">
        <v>66607</v>
      </c>
      <c r="C47" s="225">
        <f t="shared" si="0"/>
        <v>104.15155116337253</v>
      </c>
      <c r="D47" s="223">
        <v>957</v>
      </c>
      <c r="E47" s="225">
        <f t="shared" si="1"/>
        <v>105.39647577092511</v>
      </c>
      <c r="F47" s="223">
        <v>6171</v>
      </c>
      <c r="G47" s="225">
        <f t="shared" si="2"/>
        <v>104.54006437404711</v>
      </c>
      <c r="H47" s="223">
        <v>2922</v>
      </c>
      <c r="I47" s="225">
        <f t="shared" si="3"/>
        <v>97.011952191235068</v>
      </c>
      <c r="J47" s="223">
        <v>392</v>
      </c>
      <c r="K47" s="225">
        <f t="shared" si="4"/>
        <v>101.55440414507773</v>
      </c>
      <c r="L47" s="223">
        <v>37</v>
      </c>
      <c r="M47" s="225">
        <f t="shared" si="5"/>
        <v>100</v>
      </c>
      <c r="N47" s="223">
        <v>60</v>
      </c>
      <c r="O47" s="225">
        <f t="shared" si="6"/>
        <v>101.69491525423729</v>
      </c>
      <c r="P47" s="223">
        <v>11</v>
      </c>
      <c r="Q47" s="225">
        <f t="shared" si="7"/>
        <v>110.00000000000001</v>
      </c>
    </row>
    <row r="48" spans="1:17">
      <c r="A48" s="222">
        <v>40848</v>
      </c>
      <c r="B48" s="223">
        <v>67026</v>
      </c>
      <c r="C48" s="225">
        <f t="shared" si="0"/>
        <v>104.80673004753565</v>
      </c>
      <c r="D48" s="223">
        <v>961</v>
      </c>
      <c r="E48" s="225">
        <f t="shared" si="1"/>
        <v>105.83700440528634</v>
      </c>
      <c r="F48" s="223">
        <v>6173</v>
      </c>
      <c r="G48" s="225">
        <f t="shared" si="2"/>
        <v>104.57394545146536</v>
      </c>
      <c r="H48" s="223">
        <v>2927</v>
      </c>
      <c r="I48" s="225">
        <f t="shared" si="3"/>
        <v>97.177954847277562</v>
      </c>
      <c r="J48" s="223">
        <v>388</v>
      </c>
      <c r="K48" s="225">
        <f t="shared" si="4"/>
        <v>100.51813471502591</v>
      </c>
      <c r="L48" s="223">
        <v>37</v>
      </c>
      <c r="M48" s="225">
        <f t="shared" si="5"/>
        <v>100</v>
      </c>
      <c r="N48" s="223">
        <v>60</v>
      </c>
      <c r="O48" s="225">
        <f t="shared" si="6"/>
        <v>101.69491525423729</v>
      </c>
      <c r="P48" s="223">
        <v>11</v>
      </c>
      <c r="Q48" s="225">
        <f t="shared" si="7"/>
        <v>110.00000000000001</v>
      </c>
    </row>
    <row r="49" spans="1:17">
      <c r="A49" s="222">
        <v>40878</v>
      </c>
      <c r="B49" s="223">
        <v>67309</v>
      </c>
      <c r="C49" s="225">
        <f t="shared" si="0"/>
        <v>105.24924943707781</v>
      </c>
      <c r="D49" s="223">
        <v>953</v>
      </c>
      <c r="E49" s="225">
        <f t="shared" si="1"/>
        <v>104.95594713656389</v>
      </c>
      <c r="F49" s="223">
        <v>6186</v>
      </c>
      <c r="G49" s="225">
        <f t="shared" si="2"/>
        <v>104.79417245468406</v>
      </c>
      <c r="H49" s="223">
        <v>2940</v>
      </c>
      <c r="I49" s="225">
        <f t="shared" si="3"/>
        <v>97.609561752988043</v>
      </c>
      <c r="J49" s="223">
        <v>393</v>
      </c>
      <c r="K49" s="225">
        <f t="shared" si="4"/>
        <v>101.81347150259069</v>
      </c>
      <c r="L49" s="223">
        <v>37</v>
      </c>
      <c r="M49" s="225">
        <f t="shared" si="5"/>
        <v>100</v>
      </c>
      <c r="N49" s="223">
        <v>60</v>
      </c>
      <c r="O49" s="225">
        <f t="shared" si="6"/>
        <v>101.69491525423729</v>
      </c>
      <c r="P49" s="223">
        <v>11</v>
      </c>
      <c r="Q49" s="225">
        <f t="shared" si="7"/>
        <v>110.00000000000001</v>
      </c>
    </row>
    <row r="50" spans="1:17">
      <c r="A50" s="222">
        <v>40909</v>
      </c>
      <c r="B50" s="223">
        <v>67341</v>
      </c>
      <c r="C50" s="225">
        <f t="shared" si="0"/>
        <v>105.29928696522393</v>
      </c>
      <c r="D50" s="223">
        <v>962</v>
      </c>
      <c r="E50" s="225">
        <f t="shared" si="1"/>
        <v>105.94713656387664</v>
      </c>
      <c r="F50" s="223">
        <v>6184</v>
      </c>
      <c r="G50" s="225">
        <f t="shared" si="2"/>
        <v>104.76029137726579</v>
      </c>
      <c r="H50" s="223">
        <v>2955</v>
      </c>
      <c r="I50" s="225">
        <f t="shared" si="3"/>
        <v>98.107569721115539</v>
      </c>
      <c r="J50" s="223">
        <v>395</v>
      </c>
      <c r="K50" s="225">
        <f t="shared" si="4"/>
        <v>102.33160621761658</v>
      </c>
      <c r="L50" s="223">
        <v>37</v>
      </c>
      <c r="M50" s="225">
        <f t="shared" si="5"/>
        <v>100</v>
      </c>
      <c r="N50" s="223">
        <v>60</v>
      </c>
      <c r="O50" s="225">
        <f t="shared" si="6"/>
        <v>101.69491525423729</v>
      </c>
      <c r="P50" s="223">
        <v>11</v>
      </c>
      <c r="Q50" s="225">
        <f t="shared" si="7"/>
        <v>110.00000000000001</v>
      </c>
    </row>
    <row r="51" spans="1:17">
      <c r="A51" s="222">
        <v>40940</v>
      </c>
      <c r="B51" s="223">
        <v>67836</v>
      </c>
      <c r="C51" s="225">
        <f t="shared" si="0"/>
        <v>106.07330497873404</v>
      </c>
      <c r="D51" s="223">
        <v>975</v>
      </c>
      <c r="E51" s="225">
        <f t="shared" si="1"/>
        <v>107.37885462555066</v>
      </c>
      <c r="F51" s="223">
        <v>6199</v>
      </c>
      <c r="G51" s="225">
        <f t="shared" si="2"/>
        <v>105.01439945790277</v>
      </c>
      <c r="H51" s="223">
        <v>2963</v>
      </c>
      <c r="I51" s="225">
        <f t="shared" si="3"/>
        <v>98.37317397078354</v>
      </c>
      <c r="J51" s="223">
        <v>392</v>
      </c>
      <c r="K51" s="225">
        <f t="shared" si="4"/>
        <v>101.55440414507773</v>
      </c>
      <c r="L51" s="223">
        <v>37</v>
      </c>
      <c r="M51" s="225">
        <f t="shared" si="5"/>
        <v>100</v>
      </c>
      <c r="N51" s="223">
        <v>61</v>
      </c>
      <c r="O51" s="225">
        <f t="shared" si="6"/>
        <v>103.38983050847457</v>
      </c>
      <c r="P51" s="223">
        <v>11</v>
      </c>
      <c r="Q51" s="225">
        <f t="shared" si="7"/>
        <v>110.00000000000001</v>
      </c>
    </row>
    <row r="52" spans="1:17">
      <c r="A52" s="222">
        <v>40969</v>
      </c>
      <c r="B52" s="223">
        <v>68337</v>
      </c>
      <c r="C52" s="225">
        <f t="shared" si="0"/>
        <v>106.85670502877159</v>
      </c>
      <c r="D52" s="223">
        <v>971</v>
      </c>
      <c r="E52" s="225">
        <f t="shared" si="1"/>
        <v>106.93832599118942</v>
      </c>
      <c r="F52" s="223">
        <v>6185</v>
      </c>
      <c r="G52" s="225">
        <f t="shared" si="2"/>
        <v>104.77723191597492</v>
      </c>
      <c r="H52" s="223">
        <v>2973</v>
      </c>
      <c r="I52" s="225">
        <f t="shared" si="3"/>
        <v>98.705179282868528</v>
      </c>
      <c r="J52" s="223">
        <v>397</v>
      </c>
      <c r="K52" s="225">
        <f t="shared" si="4"/>
        <v>102.8497409326425</v>
      </c>
      <c r="L52" s="223">
        <v>37</v>
      </c>
      <c r="M52" s="225">
        <f t="shared" si="5"/>
        <v>100</v>
      </c>
      <c r="N52" s="223">
        <v>62</v>
      </c>
      <c r="O52" s="225">
        <f t="shared" si="6"/>
        <v>105.08474576271188</v>
      </c>
      <c r="P52" s="223">
        <v>11</v>
      </c>
      <c r="Q52" s="225">
        <f t="shared" si="7"/>
        <v>110.00000000000001</v>
      </c>
    </row>
    <row r="53" spans="1:17">
      <c r="A53" s="222">
        <v>41000</v>
      </c>
      <c r="B53" s="223">
        <v>68657</v>
      </c>
      <c r="C53" s="225">
        <f t="shared" si="0"/>
        <v>107.35708031023267</v>
      </c>
      <c r="D53" s="223">
        <v>993</v>
      </c>
      <c r="E53" s="225">
        <f t="shared" si="1"/>
        <v>109.36123348017621</v>
      </c>
      <c r="F53" s="223">
        <v>6218</v>
      </c>
      <c r="G53" s="225">
        <f t="shared" si="2"/>
        <v>105.33626969337624</v>
      </c>
      <c r="H53" s="223">
        <v>2980</v>
      </c>
      <c r="I53" s="225">
        <f t="shared" si="3"/>
        <v>98.937583001328022</v>
      </c>
      <c r="J53" s="223">
        <v>393</v>
      </c>
      <c r="K53" s="225">
        <f t="shared" si="4"/>
        <v>101.81347150259069</v>
      </c>
      <c r="L53" s="223">
        <v>37</v>
      </c>
      <c r="M53" s="225">
        <f t="shared" si="5"/>
        <v>100</v>
      </c>
      <c r="N53" s="223">
        <v>60</v>
      </c>
      <c r="O53" s="225">
        <f t="shared" si="6"/>
        <v>101.69491525423729</v>
      </c>
      <c r="P53" s="223">
        <v>11</v>
      </c>
      <c r="Q53" s="225">
        <f t="shared" si="7"/>
        <v>110.00000000000001</v>
      </c>
    </row>
    <row r="54" spans="1:17">
      <c r="A54" s="222">
        <v>41030</v>
      </c>
      <c r="B54" s="223">
        <v>68961</v>
      </c>
      <c r="C54" s="225">
        <f t="shared" si="0"/>
        <v>107.83243682762071</v>
      </c>
      <c r="D54" s="223">
        <v>993</v>
      </c>
      <c r="E54" s="225">
        <f t="shared" si="1"/>
        <v>109.36123348017621</v>
      </c>
      <c r="F54" s="223">
        <v>6214</v>
      </c>
      <c r="G54" s="225">
        <f t="shared" si="2"/>
        <v>105.26850753853974</v>
      </c>
      <c r="H54" s="223">
        <v>2984</v>
      </c>
      <c r="I54" s="225">
        <f t="shared" si="3"/>
        <v>99.070385126162023</v>
      </c>
      <c r="J54" s="223">
        <v>393</v>
      </c>
      <c r="K54" s="225">
        <f t="shared" si="4"/>
        <v>101.81347150259069</v>
      </c>
      <c r="L54" s="223">
        <v>37</v>
      </c>
      <c r="M54" s="225">
        <f t="shared" si="5"/>
        <v>100</v>
      </c>
      <c r="N54" s="223">
        <v>60</v>
      </c>
      <c r="O54" s="225">
        <f t="shared" si="6"/>
        <v>101.69491525423729</v>
      </c>
      <c r="P54" s="223">
        <v>11</v>
      </c>
      <c r="Q54" s="225">
        <f t="shared" si="7"/>
        <v>110.00000000000001</v>
      </c>
    </row>
    <row r="55" spans="1:17">
      <c r="A55" s="222">
        <v>41061</v>
      </c>
      <c r="B55" s="223">
        <v>69360</v>
      </c>
      <c r="C55" s="225">
        <f t="shared" si="0"/>
        <v>108.45634225669252</v>
      </c>
      <c r="D55" s="223">
        <v>1007</v>
      </c>
      <c r="E55" s="225">
        <f t="shared" si="1"/>
        <v>110.90308370044053</v>
      </c>
      <c r="F55" s="223">
        <v>6247</v>
      </c>
      <c r="G55" s="225">
        <f t="shared" si="2"/>
        <v>105.82754531594105</v>
      </c>
      <c r="H55" s="223">
        <v>2993</v>
      </c>
      <c r="I55" s="225">
        <f t="shared" si="3"/>
        <v>99.369189907038518</v>
      </c>
      <c r="J55" s="223">
        <v>401</v>
      </c>
      <c r="K55" s="225">
        <f t="shared" si="4"/>
        <v>103.88601036269429</v>
      </c>
      <c r="L55" s="223">
        <v>37</v>
      </c>
      <c r="M55" s="225">
        <f t="shared" si="5"/>
        <v>100</v>
      </c>
      <c r="N55" s="223">
        <v>61</v>
      </c>
      <c r="O55" s="225">
        <f t="shared" si="6"/>
        <v>103.38983050847457</v>
      </c>
      <c r="P55" s="223">
        <v>11</v>
      </c>
      <c r="Q55" s="225">
        <f t="shared" si="7"/>
        <v>110.00000000000001</v>
      </c>
    </row>
    <row r="56" spans="1:17">
      <c r="A56" s="222">
        <v>41091</v>
      </c>
      <c r="B56" s="223">
        <v>70093</v>
      </c>
      <c r="C56" s="225">
        <f t="shared" si="0"/>
        <v>109.60251438578933</v>
      </c>
      <c r="D56" s="223">
        <v>1023</v>
      </c>
      <c r="E56" s="225">
        <f t="shared" si="1"/>
        <v>112.66519823788545</v>
      </c>
      <c r="F56" s="223">
        <v>6315</v>
      </c>
      <c r="G56" s="225">
        <f t="shared" si="2"/>
        <v>106.97950194816195</v>
      </c>
      <c r="H56" s="223">
        <v>2996</v>
      </c>
      <c r="I56" s="225">
        <f t="shared" si="3"/>
        <v>99.468791500664011</v>
      </c>
      <c r="J56" s="223">
        <v>401</v>
      </c>
      <c r="K56" s="225">
        <f t="shared" si="4"/>
        <v>103.88601036269429</v>
      </c>
      <c r="L56" s="223">
        <v>37</v>
      </c>
      <c r="M56" s="225">
        <f t="shared" si="5"/>
        <v>100</v>
      </c>
      <c r="N56" s="223">
        <v>61</v>
      </c>
      <c r="O56" s="225">
        <f t="shared" si="6"/>
        <v>103.38983050847457</v>
      </c>
      <c r="P56" s="223">
        <v>11</v>
      </c>
      <c r="Q56" s="225">
        <f t="shared" si="7"/>
        <v>110.00000000000001</v>
      </c>
    </row>
    <row r="57" spans="1:17">
      <c r="A57" s="222">
        <v>41122</v>
      </c>
      <c r="B57" s="223">
        <v>69965</v>
      </c>
      <c r="C57" s="225">
        <f t="shared" si="0"/>
        <v>109.40236427320491</v>
      </c>
      <c r="D57" s="223">
        <v>1048</v>
      </c>
      <c r="E57" s="225">
        <f t="shared" si="1"/>
        <v>115.41850220264318</v>
      </c>
      <c r="F57" s="223">
        <v>6337</v>
      </c>
      <c r="G57" s="225">
        <f t="shared" si="2"/>
        <v>107.35219379976284</v>
      </c>
      <c r="H57" s="223">
        <v>3009</v>
      </c>
      <c r="I57" s="225">
        <f t="shared" si="3"/>
        <v>99.900398406374507</v>
      </c>
      <c r="J57" s="223">
        <v>406</v>
      </c>
      <c r="K57" s="225">
        <f t="shared" si="4"/>
        <v>105.18134715025906</v>
      </c>
      <c r="L57" s="223">
        <v>37</v>
      </c>
      <c r="M57" s="225">
        <f t="shared" si="5"/>
        <v>100</v>
      </c>
      <c r="N57" s="223">
        <v>61</v>
      </c>
      <c r="O57" s="225">
        <f t="shared" si="6"/>
        <v>103.38983050847457</v>
      </c>
      <c r="P57" s="223">
        <v>11</v>
      </c>
      <c r="Q57" s="225">
        <f t="shared" si="7"/>
        <v>110.00000000000001</v>
      </c>
    </row>
    <row r="58" spans="1:17">
      <c r="A58" s="222">
        <v>41153</v>
      </c>
      <c r="B58" s="223">
        <v>70311</v>
      </c>
      <c r="C58" s="225">
        <f t="shared" si="0"/>
        <v>109.94339504628472</v>
      </c>
      <c r="D58" s="223">
        <v>1071</v>
      </c>
      <c r="E58" s="225">
        <f t="shared" si="1"/>
        <v>117.95154185022025</v>
      </c>
      <c r="F58" s="223">
        <v>6386</v>
      </c>
      <c r="G58" s="225">
        <f t="shared" si="2"/>
        <v>108.18228019651023</v>
      </c>
      <c r="H58" s="223">
        <v>3016</v>
      </c>
      <c r="I58" s="225">
        <f t="shared" si="3"/>
        <v>100.132802124834</v>
      </c>
      <c r="J58" s="223">
        <v>404</v>
      </c>
      <c r="K58" s="225">
        <f t="shared" si="4"/>
        <v>104.66321243523315</v>
      </c>
      <c r="L58" s="223">
        <v>37</v>
      </c>
      <c r="M58" s="225">
        <f t="shared" si="5"/>
        <v>100</v>
      </c>
      <c r="N58" s="223">
        <v>61</v>
      </c>
      <c r="O58" s="225">
        <f t="shared" si="6"/>
        <v>103.38983050847457</v>
      </c>
      <c r="P58" s="223">
        <v>11</v>
      </c>
      <c r="Q58" s="225">
        <f t="shared" si="7"/>
        <v>110.00000000000001</v>
      </c>
    </row>
    <row r="59" spans="1:17">
      <c r="A59" s="222">
        <v>41183</v>
      </c>
      <c r="B59" s="223">
        <v>70790</v>
      </c>
      <c r="C59" s="225">
        <f t="shared" si="0"/>
        <v>110.6923942957218</v>
      </c>
      <c r="D59" s="223">
        <v>1108</v>
      </c>
      <c r="E59" s="225">
        <f t="shared" si="1"/>
        <v>122.02643171806167</v>
      </c>
      <c r="F59" s="223">
        <v>6413</v>
      </c>
      <c r="G59" s="225">
        <f t="shared" si="2"/>
        <v>108.63967474165679</v>
      </c>
      <c r="H59" s="223">
        <v>3019</v>
      </c>
      <c r="I59" s="225">
        <f t="shared" si="3"/>
        <v>100.23240371845949</v>
      </c>
      <c r="J59" s="223">
        <v>407</v>
      </c>
      <c r="K59" s="225">
        <f t="shared" si="4"/>
        <v>105.44041450777202</v>
      </c>
      <c r="L59" s="223">
        <v>37</v>
      </c>
      <c r="M59" s="225">
        <f t="shared" si="5"/>
        <v>100</v>
      </c>
      <c r="N59" s="223">
        <v>61</v>
      </c>
      <c r="O59" s="225">
        <f t="shared" si="6"/>
        <v>103.38983050847457</v>
      </c>
      <c r="P59" s="223">
        <v>11</v>
      </c>
      <c r="Q59" s="225">
        <f t="shared" si="7"/>
        <v>110.00000000000001</v>
      </c>
    </row>
    <row r="60" spans="1:17">
      <c r="A60" s="222">
        <v>41214</v>
      </c>
      <c r="B60" s="223">
        <v>71413</v>
      </c>
      <c r="C60" s="225">
        <f t="shared" si="0"/>
        <v>111.66656242181637</v>
      </c>
      <c r="D60" s="223">
        <v>1112</v>
      </c>
      <c r="E60" s="225">
        <f t="shared" si="1"/>
        <v>122.4669603524229</v>
      </c>
      <c r="F60" s="223">
        <v>6453</v>
      </c>
      <c r="G60" s="225">
        <f t="shared" si="2"/>
        <v>109.31729629002203</v>
      </c>
      <c r="H60" s="223">
        <v>3025</v>
      </c>
      <c r="I60" s="225">
        <f t="shared" si="3"/>
        <v>100.4316069057105</v>
      </c>
      <c r="J60" s="223">
        <v>409</v>
      </c>
      <c r="K60" s="225">
        <f t="shared" si="4"/>
        <v>105.95854922279793</v>
      </c>
      <c r="L60" s="223">
        <v>37</v>
      </c>
      <c r="M60" s="225">
        <f t="shared" si="5"/>
        <v>100</v>
      </c>
      <c r="N60" s="223">
        <v>61</v>
      </c>
      <c r="O60" s="225">
        <f t="shared" si="6"/>
        <v>103.38983050847457</v>
      </c>
      <c r="P60" s="223">
        <v>11</v>
      </c>
      <c r="Q60" s="225">
        <f t="shared" si="7"/>
        <v>110.00000000000001</v>
      </c>
    </row>
    <row r="61" spans="1:17">
      <c r="A61" s="222">
        <v>41244</v>
      </c>
      <c r="B61" s="223">
        <v>71550</v>
      </c>
      <c r="C61" s="225">
        <f t="shared" si="0"/>
        <v>111.8807855891919</v>
      </c>
      <c r="D61" s="223">
        <v>1142</v>
      </c>
      <c r="E61" s="225">
        <f t="shared" si="1"/>
        <v>125.77092511013215</v>
      </c>
      <c r="F61" s="223">
        <v>6428</v>
      </c>
      <c r="G61" s="225">
        <f t="shared" si="2"/>
        <v>108.89378282229374</v>
      </c>
      <c r="H61" s="223">
        <v>3040</v>
      </c>
      <c r="I61" s="225">
        <f t="shared" si="3"/>
        <v>100.92961487383798</v>
      </c>
      <c r="J61" s="223">
        <v>410</v>
      </c>
      <c r="K61" s="225">
        <f t="shared" si="4"/>
        <v>106.21761658031087</v>
      </c>
      <c r="L61" s="223">
        <v>37</v>
      </c>
      <c r="M61" s="225">
        <f t="shared" si="5"/>
        <v>100</v>
      </c>
      <c r="N61" s="223">
        <v>61</v>
      </c>
      <c r="O61" s="225">
        <f t="shared" si="6"/>
        <v>103.38983050847457</v>
      </c>
      <c r="P61" s="223">
        <v>11</v>
      </c>
      <c r="Q61" s="225">
        <f t="shared" si="7"/>
        <v>110.00000000000001</v>
      </c>
    </row>
    <row r="62" spans="1:17">
      <c r="A62" s="222">
        <v>41275</v>
      </c>
      <c r="B62" s="223">
        <v>71614</v>
      </c>
      <c r="C62" s="225">
        <f t="shared" si="0"/>
        <v>111.98086064548411</v>
      </c>
      <c r="D62" s="223">
        <v>1149</v>
      </c>
      <c r="E62" s="225">
        <f t="shared" si="1"/>
        <v>126.54185022026432</v>
      </c>
      <c r="F62" s="223">
        <v>6419</v>
      </c>
      <c r="G62" s="225">
        <f t="shared" si="2"/>
        <v>108.74131797391158</v>
      </c>
      <c r="H62" s="223">
        <v>3046</v>
      </c>
      <c r="I62" s="225">
        <f t="shared" si="3"/>
        <v>101.12881806108898</v>
      </c>
      <c r="J62" s="223">
        <v>409</v>
      </c>
      <c r="K62" s="225">
        <f t="shared" si="4"/>
        <v>105.95854922279793</v>
      </c>
      <c r="L62" s="223">
        <v>38</v>
      </c>
      <c r="M62" s="225">
        <f t="shared" si="5"/>
        <v>102.70270270270269</v>
      </c>
      <c r="N62" s="223">
        <v>61</v>
      </c>
      <c r="O62" s="225">
        <f t="shared" si="6"/>
        <v>103.38983050847457</v>
      </c>
      <c r="P62" s="223">
        <v>11</v>
      </c>
      <c r="Q62" s="225">
        <f t="shared" si="7"/>
        <v>110.00000000000001</v>
      </c>
    </row>
    <row r="63" spans="1:17">
      <c r="A63" s="222">
        <v>41306</v>
      </c>
      <c r="B63" s="223">
        <v>71727</v>
      </c>
      <c r="C63" s="225">
        <f t="shared" si="0"/>
        <v>112.15755566675006</v>
      </c>
      <c r="D63" s="223">
        <v>1160</v>
      </c>
      <c r="E63" s="225">
        <f t="shared" si="1"/>
        <v>127.75330396475771</v>
      </c>
      <c r="F63" s="223">
        <v>6417</v>
      </c>
      <c r="G63" s="225">
        <f t="shared" si="2"/>
        <v>108.70743689649332</v>
      </c>
      <c r="H63" s="223">
        <v>3051</v>
      </c>
      <c r="I63" s="225">
        <f t="shared" si="3"/>
        <v>101.29482071713147</v>
      </c>
      <c r="J63" s="223">
        <v>411</v>
      </c>
      <c r="K63" s="225">
        <f t="shared" si="4"/>
        <v>106.47668393782384</v>
      </c>
      <c r="L63" s="223">
        <v>37</v>
      </c>
      <c r="M63" s="225">
        <f t="shared" si="5"/>
        <v>100</v>
      </c>
      <c r="N63" s="223">
        <v>61</v>
      </c>
      <c r="O63" s="225">
        <f t="shared" si="6"/>
        <v>103.38983050847457</v>
      </c>
      <c r="P63" s="223">
        <v>11</v>
      </c>
      <c r="Q63" s="225">
        <f t="shared" si="7"/>
        <v>110.00000000000001</v>
      </c>
    </row>
    <row r="64" spans="1:17">
      <c r="A64" s="222">
        <v>41334</v>
      </c>
      <c r="B64" s="223">
        <v>71969</v>
      </c>
      <c r="C64" s="225">
        <f t="shared" si="0"/>
        <v>112.53596447335501</v>
      </c>
      <c r="D64" s="223">
        <v>1173</v>
      </c>
      <c r="E64" s="225">
        <f t="shared" si="1"/>
        <v>129.18502202643171</v>
      </c>
      <c r="F64" s="223">
        <v>6441</v>
      </c>
      <c r="G64" s="225">
        <f t="shared" si="2"/>
        <v>109.11400982551245</v>
      </c>
      <c r="H64" s="223">
        <v>3052</v>
      </c>
      <c r="I64" s="225">
        <f t="shared" si="3"/>
        <v>101.32802124833998</v>
      </c>
      <c r="J64" s="223">
        <v>411</v>
      </c>
      <c r="K64" s="225">
        <f t="shared" si="4"/>
        <v>106.47668393782384</v>
      </c>
      <c r="L64" s="223">
        <v>37</v>
      </c>
      <c r="M64" s="225">
        <f t="shared" si="5"/>
        <v>100</v>
      </c>
      <c r="N64" s="223">
        <v>61</v>
      </c>
      <c r="O64" s="225">
        <f t="shared" si="6"/>
        <v>103.38983050847457</v>
      </c>
      <c r="P64" s="223">
        <v>11</v>
      </c>
      <c r="Q64" s="225">
        <f t="shared" si="7"/>
        <v>110.00000000000001</v>
      </c>
    </row>
    <row r="65" spans="1:19">
      <c r="A65" s="222">
        <v>41365</v>
      </c>
      <c r="B65" s="223">
        <v>72115</v>
      </c>
      <c r="C65" s="225">
        <f t="shared" si="0"/>
        <v>112.76426069552163</v>
      </c>
      <c r="D65" s="223">
        <v>1210</v>
      </c>
      <c r="E65" s="225">
        <f t="shared" si="1"/>
        <v>133.25991189427313</v>
      </c>
      <c r="F65" s="223">
        <v>6447</v>
      </c>
      <c r="G65" s="225">
        <f t="shared" si="2"/>
        <v>109.21565305776724</v>
      </c>
      <c r="H65" s="223">
        <v>3059</v>
      </c>
      <c r="I65" s="225">
        <f t="shared" si="3"/>
        <v>101.56042496679947</v>
      </c>
      <c r="J65" s="223">
        <v>408</v>
      </c>
      <c r="K65" s="225">
        <f t="shared" si="4"/>
        <v>105.69948186528497</v>
      </c>
      <c r="L65" s="223">
        <v>37</v>
      </c>
      <c r="M65" s="225">
        <f t="shared" si="5"/>
        <v>100</v>
      </c>
      <c r="N65" s="223">
        <v>61</v>
      </c>
      <c r="O65" s="225">
        <f t="shared" si="6"/>
        <v>103.38983050847457</v>
      </c>
      <c r="P65" s="223">
        <v>11</v>
      </c>
      <c r="Q65" s="225">
        <f t="shared" si="7"/>
        <v>110.00000000000001</v>
      </c>
    </row>
    <row r="66" spans="1:19">
      <c r="A66" s="222">
        <v>41395</v>
      </c>
      <c r="B66" s="223">
        <v>72211</v>
      </c>
      <c r="C66" s="225">
        <f t="shared" si="0"/>
        <v>112.91437327995996</v>
      </c>
      <c r="D66" s="223">
        <v>1215</v>
      </c>
      <c r="E66" s="225">
        <f t="shared" si="1"/>
        <v>133.81057268722466</v>
      </c>
      <c r="F66" s="223">
        <v>6454</v>
      </c>
      <c r="G66" s="225">
        <f t="shared" si="2"/>
        <v>109.33423682873115</v>
      </c>
      <c r="H66" s="223">
        <v>3073</v>
      </c>
      <c r="I66" s="225">
        <f t="shared" si="3"/>
        <v>102.02523240371846</v>
      </c>
      <c r="J66" s="223">
        <v>409</v>
      </c>
      <c r="K66" s="225">
        <f t="shared" si="4"/>
        <v>105.95854922279793</v>
      </c>
      <c r="L66" s="223">
        <v>37</v>
      </c>
      <c r="M66" s="225">
        <f t="shared" si="5"/>
        <v>100</v>
      </c>
      <c r="N66" s="223">
        <v>61</v>
      </c>
      <c r="O66" s="225">
        <f t="shared" si="6"/>
        <v>103.38983050847457</v>
      </c>
      <c r="P66" s="223">
        <v>11</v>
      </c>
      <c r="Q66" s="225">
        <f t="shared" si="7"/>
        <v>110.00000000000001</v>
      </c>
    </row>
    <row r="67" spans="1:19">
      <c r="A67" s="222">
        <v>41426</v>
      </c>
      <c r="B67" s="223">
        <v>71927</v>
      </c>
      <c r="C67" s="225">
        <f t="shared" ref="C67:C77" si="8">(B67/B$38)*100</f>
        <v>112.47029021766323</v>
      </c>
      <c r="D67" s="223">
        <v>1221</v>
      </c>
      <c r="E67" s="225">
        <f t="shared" ref="E67:E78" si="9">(D67/D$38)*100</f>
        <v>134.47136563876651</v>
      </c>
      <c r="F67" s="223">
        <v>6462</v>
      </c>
      <c r="G67" s="225">
        <f t="shared" ref="G67:G79" si="10">(F67/F$38)*100</f>
        <v>109.46976113840421</v>
      </c>
      <c r="H67" s="223">
        <v>3087</v>
      </c>
      <c r="I67" s="225">
        <f t="shared" ref="I67:I79" si="11">(H67/H$38)*100</f>
        <v>102.49003984063745</v>
      </c>
      <c r="J67" s="223">
        <v>414</v>
      </c>
      <c r="K67" s="225">
        <f t="shared" ref="K67:K79" si="12">(J67/J$38)*100</f>
        <v>107.25388601036269</v>
      </c>
      <c r="L67" s="223">
        <v>37</v>
      </c>
      <c r="M67" s="225">
        <f t="shared" ref="M67:M80" si="13">(L67/L$38)*100</f>
        <v>100</v>
      </c>
      <c r="N67" s="223">
        <v>122</v>
      </c>
      <c r="O67" s="225">
        <f t="shared" ref="O67:O79" si="14">(N67/N$38)*100</f>
        <v>206.77966101694915</v>
      </c>
      <c r="P67" s="223">
        <v>11</v>
      </c>
      <c r="Q67" s="225">
        <f t="shared" ref="Q67:Q81" si="15">(P67/P$38)*100</f>
        <v>110.00000000000001</v>
      </c>
    </row>
    <row r="68" spans="1:19">
      <c r="A68" s="222">
        <v>41456</v>
      </c>
      <c r="B68" s="223">
        <v>72758</v>
      </c>
      <c r="C68" s="225">
        <f t="shared" si="8"/>
        <v>113.76970227670753</v>
      </c>
      <c r="D68" s="223">
        <v>1245</v>
      </c>
      <c r="E68" s="225">
        <f t="shared" si="9"/>
        <v>137.11453744493392</v>
      </c>
      <c r="F68" s="223">
        <v>6491</v>
      </c>
      <c r="G68" s="225">
        <f t="shared" si="10"/>
        <v>109.96103676096899</v>
      </c>
      <c r="H68" s="223">
        <v>3993</v>
      </c>
      <c r="I68" s="225">
        <f t="shared" si="11"/>
        <v>132.56972111553785</v>
      </c>
      <c r="J68" s="223">
        <v>442</v>
      </c>
      <c r="K68" s="225">
        <f t="shared" si="12"/>
        <v>114.5077720207254</v>
      </c>
      <c r="L68" s="223">
        <v>39</v>
      </c>
      <c r="M68" s="225">
        <f t="shared" si="13"/>
        <v>105.40540540540539</v>
      </c>
      <c r="N68" s="223">
        <v>66</v>
      </c>
      <c r="O68" s="225">
        <f t="shared" si="14"/>
        <v>111.86440677966101</v>
      </c>
      <c r="P68" s="223">
        <v>11</v>
      </c>
      <c r="Q68" s="225">
        <f t="shared" si="15"/>
        <v>110.00000000000001</v>
      </c>
    </row>
    <row r="69" spans="1:19">
      <c r="A69" s="222">
        <v>41487</v>
      </c>
      <c r="B69" s="223">
        <v>73396</v>
      </c>
      <c r="C69" s="225">
        <f t="shared" si="8"/>
        <v>114.76732549412058</v>
      </c>
      <c r="D69" s="223">
        <v>1295</v>
      </c>
      <c r="E69" s="225">
        <f t="shared" si="9"/>
        <v>142.62114537444936</v>
      </c>
      <c r="F69" s="223">
        <v>6501</v>
      </c>
      <c r="G69" s="225">
        <f t="shared" si="10"/>
        <v>110.13044214806031</v>
      </c>
      <c r="H69" s="223">
        <v>4007</v>
      </c>
      <c r="I69" s="225">
        <f t="shared" si="11"/>
        <v>133.03452855245683</v>
      </c>
      <c r="J69" s="223">
        <v>449</v>
      </c>
      <c r="K69" s="225">
        <f t="shared" si="12"/>
        <v>116.32124352331606</v>
      </c>
      <c r="L69" s="223">
        <v>39</v>
      </c>
      <c r="M69" s="225">
        <f t="shared" si="13"/>
        <v>105.40540540540539</v>
      </c>
      <c r="N69" s="223">
        <v>66</v>
      </c>
      <c r="O69" s="225">
        <f t="shared" si="14"/>
        <v>111.86440677966101</v>
      </c>
      <c r="P69" s="223">
        <v>11</v>
      </c>
      <c r="Q69" s="225">
        <f t="shared" si="15"/>
        <v>110.00000000000001</v>
      </c>
    </row>
    <row r="70" spans="1:19">
      <c r="A70" s="222">
        <v>41518</v>
      </c>
      <c r="B70" s="223">
        <v>73709</v>
      </c>
      <c r="C70" s="225">
        <f t="shared" si="8"/>
        <v>115.25675506629973</v>
      </c>
      <c r="D70" s="223">
        <v>1314</v>
      </c>
      <c r="E70" s="225">
        <f t="shared" si="9"/>
        <v>144.7136563876652</v>
      </c>
      <c r="F70" s="223">
        <v>6518</v>
      </c>
      <c r="G70" s="225">
        <f t="shared" si="10"/>
        <v>110.41843130611552</v>
      </c>
      <c r="H70" s="223">
        <v>4014</v>
      </c>
      <c r="I70" s="225">
        <f t="shared" si="11"/>
        <v>133.26693227091633</v>
      </c>
      <c r="J70" s="223">
        <v>449</v>
      </c>
      <c r="K70" s="225">
        <f t="shared" si="12"/>
        <v>116.32124352331606</v>
      </c>
      <c r="L70" s="223">
        <v>39</v>
      </c>
      <c r="M70" s="225">
        <f t="shared" si="13"/>
        <v>105.40540540540539</v>
      </c>
      <c r="N70" s="223">
        <v>66</v>
      </c>
      <c r="O70" s="225">
        <f t="shared" si="14"/>
        <v>111.86440677966101</v>
      </c>
      <c r="P70" s="223">
        <v>11</v>
      </c>
      <c r="Q70" s="225">
        <f t="shared" si="15"/>
        <v>110.00000000000001</v>
      </c>
    </row>
    <row r="71" spans="1:19">
      <c r="A71" s="222">
        <v>41548</v>
      </c>
      <c r="B71" s="221">
        <v>73730</v>
      </c>
      <c r="C71" s="225">
        <f t="shared" si="8"/>
        <v>115.28959219414561</v>
      </c>
      <c r="D71" s="221">
        <v>1356</v>
      </c>
      <c r="E71" s="225">
        <f t="shared" si="9"/>
        <v>149.33920704845815</v>
      </c>
      <c r="F71" s="221">
        <v>6493</v>
      </c>
      <c r="G71" s="225">
        <f t="shared" si="10"/>
        <v>109.99491783838727</v>
      </c>
      <c r="H71" s="221">
        <v>4012</v>
      </c>
      <c r="I71" s="225">
        <f t="shared" si="11"/>
        <v>133.20053120849934</v>
      </c>
      <c r="J71" s="223">
        <v>451</v>
      </c>
      <c r="K71" s="225">
        <f t="shared" si="12"/>
        <v>116.83937823834196</v>
      </c>
      <c r="L71" s="223">
        <v>39</v>
      </c>
      <c r="M71" s="225">
        <f t="shared" si="13"/>
        <v>105.40540540540539</v>
      </c>
      <c r="N71" s="221">
        <v>66</v>
      </c>
      <c r="O71" s="225">
        <f t="shared" si="14"/>
        <v>111.86440677966101</v>
      </c>
      <c r="P71" s="223">
        <v>10</v>
      </c>
      <c r="Q71" s="225">
        <f t="shared" si="15"/>
        <v>100</v>
      </c>
      <c r="R71" s="8"/>
      <c r="S71" s="8"/>
    </row>
    <row r="72" spans="1:19">
      <c r="A72" s="222">
        <v>41579</v>
      </c>
      <c r="B72" s="221">
        <v>74172</v>
      </c>
      <c r="C72" s="225">
        <f t="shared" si="8"/>
        <v>115.98073555166376</v>
      </c>
      <c r="D72" s="221">
        <v>1383</v>
      </c>
      <c r="E72" s="225">
        <f t="shared" si="9"/>
        <v>152.31277533039648</v>
      </c>
      <c r="F72" s="221">
        <v>6499</v>
      </c>
      <c r="G72" s="225">
        <f t="shared" si="10"/>
        <v>110.09656107064205</v>
      </c>
      <c r="H72" s="221">
        <v>4024</v>
      </c>
      <c r="I72" s="225">
        <f t="shared" si="11"/>
        <v>133.59893758300132</v>
      </c>
      <c r="J72" s="223">
        <v>453</v>
      </c>
      <c r="K72" s="225">
        <f t="shared" si="12"/>
        <v>117.35751295336787</v>
      </c>
      <c r="L72" s="221">
        <v>39</v>
      </c>
      <c r="M72" s="225">
        <f t="shared" si="13"/>
        <v>105.40540540540539</v>
      </c>
      <c r="N72" s="221">
        <v>66</v>
      </c>
      <c r="O72" s="225">
        <f t="shared" si="14"/>
        <v>111.86440677966101</v>
      </c>
      <c r="P72" s="223">
        <v>10</v>
      </c>
      <c r="Q72" s="225">
        <f t="shared" si="15"/>
        <v>100</v>
      </c>
      <c r="R72" s="8"/>
      <c r="S72" s="8"/>
    </row>
    <row r="73" spans="1:19">
      <c r="A73" s="222">
        <v>41609</v>
      </c>
      <c r="B73" s="221">
        <v>74709</v>
      </c>
      <c r="C73" s="225">
        <f t="shared" si="8"/>
        <v>116.82042782086566</v>
      </c>
      <c r="D73" s="221">
        <v>1403</v>
      </c>
      <c r="E73" s="225">
        <f t="shared" si="9"/>
        <v>154.51541850220266</v>
      </c>
      <c r="F73" s="221">
        <v>6501</v>
      </c>
      <c r="G73" s="225">
        <f t="shared" si="10"/>
        <v>110.13044214806031</v>
      </c>
      <c r="H73" s="221">
        <v>4029</v>
      </c>
      <c r="I73" s="225">
        <f t="shared" si="11"/>
        <v>133.76494023904382</v>
      </c>
      <c r="J73" s="223">
        <v>453</v>
      </c>
      <c r="K73" s="225">
        <f t="shared" si="12"/>
        <v>117.35751295336787</v>
      </c>
      <c r="L73" s="221">
        <v>39</v>
      </c>
      <c r="M73" s="225">
        <f t="shared" si="13"/>
        <v>105.40540540540539</v>
      </c>
      <c r="N73" s="223">
        <v>69</v>
      </c>
      <c r="O73" s="225">
        <f t="shared" si="14"/>
        <v>116.94915254237289</v>
      </c>
      <c r="P73" s="223">
        <v>10</v>
      </c>
      <c r="Q73" s="225">
        <f t="shared" si="15"/>
        <v>100</v>
      </c>
      <c r="R73" s="8"/>
      <c r="S73" s="8"/>
    </row>
    <row r="74" spans="1:19">
      <c r="A74" s="222">
        <v>41640</v>
      </c>
      <c r="B74" s="221">
        <v>75048</v>
      </c>
      <c r="C74" s="225">
        <f>(B74/B$38)*100</f>
        <v>117.35051288466349</v>
      </c>
      <c r="D74" s="221">
        <v>1396</v>
      </c>
      <c r="E74" s="225">
        <f t="shared" si="9"/>
        <v>153.74449339207047</v>
      </c>
      <c r="F74" s="221">
        <v>6507</v>
      </c>
      <c r="G74" s="225">
        <f t="shared" si="10"/>
        <v>110.2320853803151</v>
      </c>
      <c r="H74" s="221">
        <v>4026</v>
      </c>
      <c r="I74" s="225">
        <f t="shared" si="11"/>
        <v>133.66533864541833</v>
      </c>
      <c r="J74" s="223">
        <v>459</v>
      </c>
      <c r="K74" s="225">
        <f t="shared" si="12"/>
        <v>118.9119170984456</v>
      </c>
      <c r="L74" s="221">
        <v>40</v>
      </c>
      <c r="M74" s="225">
        <f t="shared" si="13"/>
        <v>108.10810810810811</v>
      </c>
      <c r="N74" s="221">
        <v>71</v>
      </c>
      <c r="O74" s="225">
        <f t="shared" si="14"/>
        <v>120.33898305084745</v>
      </c>
      <c r="P74" s="221">
        <v>10</v>
      </c>
      <c r="Q74" s="225">
        <f t="shared" si="15"/>
        <v>100</v>
      </c>
    </row>
    <row r="75" spans="1:19">
      <c r="A75" s="222">
        <v>41671</v>
      </c>
      <c r="B75" s="221">
        <v>75166</v>
      </c>
      <c r="C75" s="225">
        <f>(B75/B$38)*100</f>
        <v>117.53502626970227</v>
      </c>
      <c r="D75" s="221">
        <v>1399</v>
      </c>
      <c r="E75" s="225">
        <f t="shared" si="9"/>
        <v>154.07488986784142</v>
      </c>
      <c r="F75" s="221">
        <v>6482</v>
      </c>
      <c r="G75" s="225">
        <f t="shared" si="10"/>
        <v>109.80857191258681</v>
      </c>
      <c r="H75" s="221">
        <v>4031</v>
      </c>
      <c r="I75" s="225">
        <f t="shared" si="11"/>
        <v>133.83134130146081</v>
      </c>
      <c r="J75" s="223">
        <v>463</v>
      </c>
      <c r="K75" s="225">
        <f t="shared" si="12"/>
        <v>119.94818652849742</v>
      </c>
      <c r="L75" s="221">
        <v>40</v>
      </c>
      <c r="M75" s="225">
        <f t="shared" si="13"/>
        <v>108.10810810810811</v>
      </c>
      <c r="N75" s="221">
        <v>71</v>
      </c>
      <c r="O75" s="225">
        <f t="shared" si="14"/>
        <v>120.33898305084745</v>
      </c>
      <c r="P75" s="221">
        <v>10</v>
      </c>
      <c r="Q75" s="225">
        <f t="shared" si="15"/>
        <v>100</v>
      </c>
    </row>
    <row r="76" spans="1:19">
      <c r="A76" s="222">
        <v>41699</v>
      </c>
      <c r="B76" s="221">
        <v>75263</v>
      </c>
      <c r="C76" s="225">
        <f t="shared" si="8"/>
        <v>117.68670252689517</v>
      </c>
      <c r="D76" s="221">
        <v>1436</v>
      </c>
      <c r="E76" s="225">
        <f t="shared" si="9"/>
        <v>158.14977973568284</v>
      </c>
      <c r="F76" s="221">
        <v>6491</v>
      </c>
      <c r="G76" s="225">
        <f t="shared" si="10"/>
        <v>109.96103676096899</v>
      </c>
      <c r="H76" s="221">
        <v>3936</v>
      </c>
      <c r="I76" s="225">
        <f t="shared" si="11"/>
        <v>130.67729083665338</v>
      </c>
      <c r="J76" s="223">
        <v>462</v>
      </c>
      <c r="K76" s="225">
        <f t="shared" si="12"/>
        <v>119.68911917098445</v>
      </c>
      <c r="L76" s="221">
        <v>40</v>
      </c>
      <c r="M76" s="225">
        <f t="shared" si="13"/>
        <v>108.10810810810811</v>
      </c>
      <c r="N76" s="221">
        <v>71</v>
      </c>
      <c r="O76" s="225">
        <f t="shared" si="14"/>
        <v>120.33898305084745</v>
      </c>
      <c r="P76" s="221">
        <v>10</v>
      </c>
      <c r="Q76" s="225">
        <f t="shared" si="15"/>
        <v>100</v>
      </c>
    </row>
    <row r="77" spans="1:19">
      <c r="A77" s="222">
        <v>41730</v>
      </c>
      <c r="B77" s="223">
        <v>75435</v>
      </c>
      <c r="C77" s="225">
        <f t="shared" si="8"/>
        <v>117.9556542406805</v>
      </c>
      <c r="D77" s="223">
        <v>1476</v>
      </c>
      <c r="E77" s="225">
        <f t="shared" si="9"/>
        <v>162.55506607929516</v>
      </c>
      <c r="F77" s="223">
        <v>6453</v>
      </c>
      <c r="G77" s="225">
        <f t="shared" si="10"/>
        <v>109.31729629002203</v>
      </c>
      <c r="H77" s="223">
        <v>3038</v>
      </c>
      <c r="I77" s="225">
        <f t="shared" si="11"/>
        <v>100.86321381142098</v>
      </c>
      <c r="J77" s="223">
        <v>433</v>
      </c>
      <c r="K77" s="225">
        <f t="shared" si="12"/>
        <v>112.1761658031088</v>
      </c>
      <c r="L77" s="223">
        <v>38</v>
      </c>
      <c r="M77" s="225">
        <f t="shared" si="13"/>
        <v>102.70270270270269</v>
      </c>
      <c r="N77" s="223">
        <v>69</v>
      </c>
      <c r="O77" s="225">
        <f t="shared" si="14"/>
        <v>116.94915254237289</v>
      </c>
      <c r="P77" s="221">
        <v>10</v>
      </c>
      <c r="Q77" s="225">
        <f t="shared" si="15"/>
        <v>100</v>
      </c>
    </row>
    <row r="78" spans="1:19">
      <c r="A78" s="222">
        <v>41760</v>
      </c>
      <c r="B78" s="223">
        <v>75818</v>
      </c>
      <c r="C78" s="225">
        <f>(B78/B$38)*100</f>
        <v>118.55454090567925</v>
      </c>
      <c r="D78" s="223">
        <v>1506</v>
      </c>
      <c r="E78" s="225">
        <f t="shared" si="9"/>
        <v>165.85903083700438</v>
      </c>
      <c r="F78" s="223">
        <v>6481</v>
      </c>
      <c r="G78" s="225">
        <f>(F78/F$38)*100</f>
        <v>109.79163137387769</v>
      </c>
      <c r="H78" s="223">
        <v>3038</v>
      </c>
      <c r="I78" s="225">
        <f t="shared" si="11"/>
        <v>100.86321381142098</v>
      </c>
      <c r="J78" s="223">
        <v>427</v>
      </c>
      <c r="K78" s="225">
        <f t="shared" si="12"/>
        <v>110.62176165803108</v>
      </c>
      <c r="L78" s="223">
        <v>38</v>
      </c>
      <c r="M78" s="225">
        <f t="shared" si="13"/>
        <v>102.70270270270269</v>
      </c>
      <c r="N78" s="223">
        <v>71</v>
      </c>
      <c r="O78" s="225">
        <f t="shared" si="14"/>
        <v>120.33898305084745</v>
      </c>
      <c r="P78" s="221">
        <v>10</v>
      </c>
      <c r="Q78" s="225">
        <f t="shared" si="15"/>
        <v>100</v>
      </c>
    </row>
    <row r="79" spans="1:19">
      <c r="A79" s="222">
        <v>41791</v>
      </c>
      <c r="B79" s="223">
        <v>76079</v>
      </c>
      <c r="C79" s="225">
        <f>(B79/B$38)*100</f>
        <v>118.96265949462097</v>
      </c>
      <c r="D79" s="223">
        <v>1512</v>
      </c>
      <c r="E79" s="225">
        <f>(D79/D$38)*100</f>
        <v>166.51982378854626</v>
      </c>
      <c r="F79" s="223">
        <v>6507</v>
      </c>
      <c r="G79" s="225">
        <f t="shared" si="10"/>
        <v>110.2320853803151</v>
      </c>
      <c r="H79" s="223">
        <v>3051</v>
      </c>
      <c r="I79" s="225">
        <f t="shared" si="11"/>
        <v>101.29482071713147</v>
      </c>
      <c r="J79" s="223">
        <v>440</v>
      </c>
      <c r="K79" s="225">
        <f t="shared" si="12"/>
        <v>113.98963730569949</v>
      </c>
      <c r="L79" s="223">
        <v>38</v>
      </c>
      <c r="M79" s="225">
        <f t="shared" si="13"/>
        <v>102.70270270270269</v>
      </c>
      <c r="N79" s="223">
        <v>70</v>
      </c>
      <c r="O79" s="225">
        <f t="shared" si="14"/>
        <v>118.64406779661016</v>
      </c>
      <c r="P79" s="221">
        <v>10</v>
      </c>
      <c r="Q79" s="225">
        <f t="shared" si="15"/>
        <v>100</v>
      </c>
    </row>
    <row r="80" spans="1:19">
      <c r="A80" s="222">
        <v>41821</v>
      </c>
      <c r="B80" s="223">
        <v>76453</v>
      </c>
      <c r="C80" s="225">
        <f>(B80/B$38)*100</f>
        <v>119.54747310482863</v>
      </c>
      <c r="D80" s="223">
        <v>1533</v>
      </c>
      <c r="E80" s="225">
        <f>(D80/D$38)*100</f>
        <v>168.83259911894274</v>
      </c>
      <c r="F80" s="223">
        <v>6538</v>
      </c>
      <c r="G80" s="225">
        <f>(F80/F$38)*100</f>
        <v>110.75724208029816</v>
      </c>
      <c r="H80" s="223">
        <v>3068</v>
      </c>
      <c r="I80" s="225">
        <f>(H80/H$38)*100</f>
        <v>101.85922974767595</v>
      </c>
      <c r="J80" s="223">
        <v>419</v>
      </c>
      <c r="K80" s="225">
        <f>(J80/J$38)*100</f>
        <v>108.54922279792747</v>
      </c>
      <c r="L80" s="223">
        <v>38</v>
      </c>
      <c r="M80" s="225">
        <f t="shared" si="13"/>
        <v>102.70270270270269</v>
      </c>
      <c r="N80" s="223">
        <v>71</v>
      </c>
      <c r="O80" s="225">
        <f>(N80/N$38)*100</f>
        <v>120.33898305084745</v>
      </c>
      <c r="P80" s="221">
        <v>10</v>
      </c>
      <c r="Q80" s="225">
        <f t="shared" si="15"/>
        <v>100</v>
      </c>
    </row>
    <row r="81" spans="1:17">
      <c r="A81" s="222">
        <v>41852</v>
      </c>
      <c r="B81" s="223">
        <v>76964</v>
      </c>
      <c r="C81" s="225">
        <f>(B81/B38)*100</f>
        <v>120.34650988241179</v>
      </c>
      <c r="D81" s="223">
        <v>1570</v>
      </c>
      <c r="E81" s="225">
        <f>(D81/D38)*100</f>
        <v>172.90748898678413</v>
      </c>
      <c r="F81" s="223">
        <v>6574</v>
      </c>
      <c r="G81" s="225">
        <f>(F81/F38)*100</f>
        <v>111.36710147382686</v>
      </c>
      <c r="H81" s="223">
        <v>3077</v>
      </c>
      <c r="I81" s="225">
        <f>(H81/H38)*100</f>
        <v>102.15803452855245</v>
      </c>
      <c r="J81" s="223">
        <v>421</v>
      </c>
      <c r="K81" s="225">
        <f>(J81/J38)*100</f>
        <v>109.06735751295338</v>
      </c>
      <c r="L81" s="223">
        <v>38</v>
      </c>
      <c r="M81" s="225">
        <f>(L81/L$38)*100</f>
        <v>102.70270270270269</v>
      </c>
      <c r="N81" s="223">
        <v>71</v>
      </c>
      <c r="O81" s="225">
        <f>(N81/N38)*100</f>
        <v>120.33898305084745</v>
      </c>
      <c r="P81" s="221">
        <v>10</v>
      </c>
      <c r="Q81" s="225">
        <f t="shared" si="15"/>
        <v>100</v>
      </c>
    </row>
    <row r="82" spans="1:17">
      <c r="A82" s="222">
        <v>41883</v>
      </c>
      <c r="B82" s="223">
        <v>77222</v>
      </c>
      <c r="C82" s="225">
        <f>(B82/B38)*100</f>
        <v>120.74993745308981</v>
      </c>
      <c r="D82" s="223">
        <v>1592</v>
      </c>
      <c r="E82" s="225">
        <f>(D82/D38)*100</f>
        <v>175.33039647577093</v>
      </c>
      <c r="F82" s="223">
        <v>6592</v>
      </c>
      <c r="G82" s="225">
        <f>(F82/F38)*100</f>
        <v>111.67203117059124</v>
      </c>
      <c r="H82" s="223">
        <v>3088</v>
      </c>
      <c r="I82" s="225">
        <f>(H82/H38)*100</f>
        <v>102.52324037184594</v>
      </c>
      <c r="J82" s="223">
        <v>415</v>
      </c>
      <c r="K82" s="225">
        <f>(J82/J38)*100</f>
        <v>107.51295336787565</v>
      </c>
      <c r="L82" s="223">
        <v>38</v>
      </c>
      <c r="M82" s="225">
        <f>(L82/L38)*100</f>
        <v>102.70270270270269</v>
      </c>
      <c r="N82" s="223">
        <v>71</v>
      </c>
      <c r="O82" s="225">
        <f>(N82/N38)*100</f>
        <v>120.33898305084745</v>
      </c>
      <c r="P82" s="221">
        <v>10</v>
      </c>
      <c r="Q82" s="225">
        <f>(P82/P$38)*100</f>
        <v>100</v>
      </c>
    </row>
    <row r="83" spans="1:17">
      <c r="A83" s="222">
        <v>41913</v>
      </c>
      <c r="B83" s="223">
        <v>77146</v>
      </c>
      <c r="C83" s="225">
        <f>(B83/B38)*100</f>
        <v>120.63109832374282</v>
      </c>
      <c r="D83" s="223">
        <v>1599</v>
      </c>
      <c r="E83" s="225">
        <f>(D83/D38)*100</f>
        <v>176.10132158590309</v>
      </c>
      <c r="F83" s="223">
        <v>6606</v>
      </c>
      <c r="G83" s="225">
        <f>(F83/F38)*100</f>
        <v>111.90919871251906</v>
      </c>
      <c r="H83" s="223">
        <v>3100</v>
      </c>
      <c r="I83" s="225">
        <f>(H83/H38)*100</f>
        <v>102.92164674634793</v>
      </c>
      <c r="J83" s="223">
        <v>416</v>
      </c>
      <c r="K83" s="225">
        <f>(J83/J38)*100</f>
        <v>107.7720207253886</v>
      </c>
      <c r="L83" s="223">
        <v>38</v>
      </c>
      <c r="M83" s="225">
        <f>(L83/L38)*100</f>
        <v>102.70270270270269</v>
      </c>
      <c r="N83" s="223">
        <v>70</v>
      </c>
      <c r="O83" s="225">
        <v>120.34</v>
      </c>
      <c r="P83" s="221">
        <v>10</v>
      </c>
      <c r="Q83" s="225">
        <f>(P83/P$38)*100</f>
        <v>100</v>
      </c>
    </row>
    <row r="84" spans="1:17">
      <c r="A84" s="222">
        <v>41944</v>
      </c>
      <c r="B84" s="223">
        <v>77567</v>
      </c>
      <c r="C84" s="225">
        <v>121.1</v>
      </c>
      <c r="D84" s="223">
        <v>1660</v>
      </c>
      <c r="E84" s="225">
        <v>182.82</v>
      </c>
      <c r="F84" s="223">
        <v>6618</v>
      </c>
      <c r="G84" s="225">
        <v>112.06</v>
      </c>
      <c r="H84" s="223">
        <v>3073</v>
      </c>
      <c r="I84" s="225">
        <v>102.3</v>
      </c>
      <c r="J84" s="223">
        <v>411</v>
      </c>
      <c r="K84" s="225">
        <v>106.48</v>
      </c>
      <c r="L84" s="223"/>
      <c r="M84" s="223"/>
      <c r="N84" s="223"/>
      <c r="O84" s="223"/>
      <c r="P84" s="223"/>
      <c r="Q84" s="223"/>
    </row>
    <row r="85" spans="1:17">
      <c r="A85" s="222">
        <v>41974</v>
      </c>
      <c r="B85" s="223">
        <v>77807</v>
      </c>
      <c r="C85" s="225">
        <v>121.69</v>
      </c>
      <c r="D85" s="223">
        <v>1668</v>
      </c>
      <c r="E85" s="225">
        <v>183.9</v>
      </c>
      <c r="F85" s="223">
        <v>6651</v>
      </c>
      <c r="G85" s="225">
        <v>112.69</v>
      </c>
      <c r="H85" s="223">
        <v>3093</v>
      </c>
      <c r="I85" s="225">
        <v>102.59</v>
      </c>
      <c r="J85" s="223">
        <v>406</v>
      </c>
      <c r="K85" s="225">
        <v>105.18</v>
      </c>
      <c r="L85" s="223"/>
      <c r="M85" s="223"/>
      <c r="N85" s="223"/>
      <c r="O85" s="223"/>
      <c r="P85" s="223"/>
      <c r="Q85" s="223"/>
    </row>
    <row r="86" spans="1:17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</row>
    <row r="87" spans="1:17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</row>
    <row r="88" spans="1:17">
      <c r="A88" s="220"/>
      <c r="B88" s="220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</row>
    <row r="89" spans="1:17">
      <c r="A89" s="219">
        <v>42095</v>
      </c>
      <c r="B89" s="220">
        <v>78946</v>
      </c>
      <c r="C89" s="220">
        <f>(B89/B38)*100</f>
        <v>123.44570928196148</v>
      </c>
      <c r="D89" s="220">
        <v>1719</v>
      </c>
      <c r="E89" s="220">
        <f>(D89/D38)*100</f>
        <v>189.31718061674007</v>
      </c>
      <c r="F89" s="220">
        <v>6657</v>
      </c>
      <c r="G89" s="220">
        <f>(F89/F38)*100</f>
        <v>112.77316618668473</v>
      </c>
      <c r="H89" s="220">
        <v>3121</v>
      </c>
      <c r="I89" s="220">
        <f>(H89/H38)*100</f>
        <v>103.61885790172643</v>
      </c>
      <c r="J89" s="220">
        <v>410</v>
      </c>
      <c r="K89" s="220">
        <f>(J89/J38)*100</f>
        <v>106.21761658031087</v>
      </c>
      <c r="L89" s="220">
        <v>38</v>
      </c>
      <c r="M89" s="220">
        <f>(L89/L38)*100</f>
        <v>102.70270270270269</v>
      </c>
      <c r="N89" s="220">
        <v>70</v>
      </c>
      <c r="O89" s="220">
        <f>(N89/N38)*100</f>
        <v>118.64406779661016</v>
      </c>
      <c r="P89" s="220">
        <v>10</v>
      </c>
      <c r="Q89" s="220">
        <f>(P89/P38)*100</f>
        <v>100</v>
      </c>
    </row>
    <row r="90" spans="1:17">
      <c r="A90" s="219">
        <v>42125</v>
      </c>
      <c r="B90" s="220">
        <v>78938</v>
      </c>
      <c r="C90" s="220">
        <f>(B90/B38)*100</f>
        <v>123.43319989992494</v>
      </c>
      <c r="D90" s="220">
        <v>1722</v>
      </c>
      <c r="E90" s="220">
        <f>(D90/D38)*100</f>
        <v>189.647577092511</v>
      </c>
      <c r="F90" s="220">
        <v>6677</v>
      </c>
      <c r="G90" s="220">
        <f>(F90/F38)*100</f>
        <v>113.11197696086737</v>
      </c>
      <c r="H90" s="220">
        <v>3139</v>
      </c>
      <c r="I90" s="220">
        <f>(H90/H38)*100</f>
        <v>104.21646746347942</v>
      </c>
      <c r="J90" s="220">
        <v>409</v>
      </c>
      <c r="K90" s="220">
        <f>(J90/J38)*100</f>
        <v>105.95854922279793</v>
      </c>
      <c r="L90" s="220">
        <v>38</v>
      </c>
      <c r="M90" s="220">
        <f>(L90/L38)*100</f>
        <v>102.70270270270269</v>
      </c>
      <c r="N90" s="220">
        <v>72</v>
      </c>
      <c r="O90" s="220">
        <f>(N90/N38)*100</f>
        <v>122.03389830508475</v>
      </c>
      <c r="P90" s="220">
        <v>10</v>
      </c>
      <c r="Q90" s="220">
        <f>(P90/P38)*100</f>
        <v>100</v>
      </c>
    </row>
    <row r="91" spans="1:17">
      <c r="A91" s="219">
        <v>42156</v>
      </c>
      <c r="B91" s="220">
        <v>79601</v>
      </c>
      <c r="C91" s="220">
        <f>(B91/B38)*100</f>
        <v>124.46991493620214</v>
      </c>
      <c r="D91" s="220">
        <v>1751</v>
      </c>
      <c r="E91" s="220">
        <f>(D91/D38)*100</f>
        <v>192.84140969162996</v>
      </c>
      <c r="F91" s="220">
        <v>6719</v>
      </c>
      <c r="G91" s="220">
        <f>(F91/F38)*100</f>
        <v>113.82347958665086</v>
      </c>
      <c r="H91" s="220">
        <v>3141</v>
      </c>
      <c r="I91" s="220">
        <f>(H91/H38)*100</f>
        <v>104.2828685258964</v>
      </c>
      <c r="J91" s="220">
        <v>411</v>
      </c>
      <c r="K91" s="220">
        <f>(J91/J38)*100</f>
        <v>106.47668393782384</v>
      </c>
      <c r="L91" s="220">
        <v>37</v>
      </c>
      <c r="M91" s="220">
        <f>(L91/L38)*100</f>
        <v>100</v>
      </c>
      <c r="N91" s="220">
        <v>74</v>
      </c>
      <c r="O91" s="220">
        <f>(N91/N38)*100</f>
        <v>125.42372881355932</v>
      </c>
      <c r="P91" s="220">
        <v>10</v>
      </c>
      <c r="Q91" s="220">
        <f>(P91/P38)*100</f>
        <v>100</v>
      </c>
    </row>
    <row r="92" spans="1:17">
      <c r="A92" s="219">
        <v>42186</v>
      </c>
      <c r="B92" s="220">
        <v>80462</v>
      </c>
      <c r="C92" s="220">
        <f>(B92/B38)*100</f>
        <v>125.81623717788342</v>
      </c>
      <c r="D92" s="220">
        <v>1764</v>
      </c>
      <c r="E92" s="220">
        <f>(D92/D38)*100</f>
        <v>194.27312775330395</v>
      </c>
      <c r="F92" s="220">
        <v>6695</v>
      </c>
      <c r="G92" s="220">
        <f>(F92/F38)*100</f>
        <v>113.41690665763171</v>
      </c>
      <c r="H92" s="220">
        <v>3145</v>
      </c>
      <c r="I92" s="220">
        <f>(H92/H38)*100</f>
        <v>104.41567065073041</v>
      </c>
      <c r="J92" s="220">
        <v>415</v>
      </c>
      <c r="K92" s="220">
        <f>(J92/J38)*100</f>
        <v>107.51295336787565</v>
      </c>
      <c r="L92" s="220">
        <v>37</v>
      </c>
      <c r="M92" s="220">
        <f>(L92/L38)*100</f>
        <v>100</v>
      </c>
      <c r="N92" s="220">
        <v>74</v>
      </c>
      <c r="O92" s="220">
        <f>(N92/N38)*100</f>
        <v>125.42372881355932</v>
      </c>
      <c r="P92" s="220">
        <v>10</v>
      </c>
      <c r="Q92" s="220">
        <f>(P92/P38)*100</f>
        <v>100</v>
      </c>
    </row>
    <row r="93" spans="1:17">
      <c r="A93" s="219">
        <v>42217</v>
      </c>
      <c r="B93" s="220">
        <v>80341</v>
      </c>
      <c r="C93" s="220">
        <f>(B93/B38)*100</f>
        <v>125.62703277458094</v>
      </c>
      <c r="D93" s="220">
        <v>1750</v>
      </c>
      <c r="E93" s="220">
        <f>(D93/D38)*100</f>
        <v>192.73127753303964</v>
      </c>
      <c r="F93" s="220">
        <v>6747</v>
      </c>
      <c r="G93" s="220">
        <f>(F93/F38)*100</f>
        <v>114.29781467050653</v>
      </c>
      <c r="H93" s="220">
        <v>3069</v>
      </c>
      <c r="I93" s="220">
        <f>(H93/H38)*100</f>
        <v>101.89243027888446</v>
      </c>
      <c r="J93" s="220">
        <v>413</v>
      </c>
      <c r="K93" s="220">
        <f>(J93/J38)*100</f>
        <v>106.99481865284974</v>
      </c>
      <c r="L93" s="220">
        <v>38</v>
      </c>
      <c r="M93" s="220">
        <f>(L93/L38)*100</f>
        <v>102.70270270270269</v>
      </c>
      <c r="N93" s="220">
        <v>74</v>
      </c>
      <c r="O93" s="220">
        <f>(N93/N38)*100</f>
        <v>125.42372881355932</v>
      </c>
      <c r="P93" s="220">
        <v>10</v>
      </c>
      <c r="Q93" s="220">
        <f>(P93/P38)*100</f>
        <v>100</v>
      </c>
    </row>
    <row r="94" spans="1:17">
      <c r="A94" s="219">
        <v>42248</v>
      </c>
      <c r="B94" s="220">
        <v>81067</v>
      </c>
      <c r="C94" s="220">
        <f>(B94/B38)*100</f>
        <v>126.76225919439578</v>
      </c>
      <c r="D94" s="220">
        <v>1766</v>
      </c>
      <c r="E94" s="220">
        <f>(D94/D38)*100</f>
        <v>194.49339207048456</v>
      </c>
      <c r="F94" s="220">
        <v>6755</v>
      </c>
      <c r="G94" s="220">
        <f>(F94/F38)*100</f>
        <v>114.43333898017957</v>
      </c>
      <c r="H94" s="220">
        <v>3248</v>
      </c>
      <c r="I94" s="220">
        <f>(H94/H38)*100</f>
        <v>107.83532536520583</v>
      </c>
      <c r="J94" s="220">
        <v>420</v>
      </c>
      <c r="K94" s="220">
        <f>(J94/J38)*100</f>
        <v>108.80829015544042</v>
      </c>
      <c r="L94" s="220">
        <v>38</v>
      </c>
      <c r="M94" s="220">
        <f>(L94/L38)*100</f>
        <v>102.70270270270269</v>
      </c>
      <c r="N94" s="220">
        <v>75</v>
      </c>
      <c r="O94" s="220">
        <f>(N94/N38)*100</f>
        <v>127.11864406779661</v>
      </c>
      <c r="P94" s="220">
        <v>10</v>
      </c>
      <c r="Q94" s="220">
        <f>(P94/P38)*100</f>
        <v>100</v>
      </c>
    </row>
    <row r="95" spans="1:17">
      <c r="A95" s="219">
        <v>42278</v>
      </c>
      <c r="B95" s="220">
        <v>81237</v>
      </c>
      <c r="C95" s="220">
        <f>(B95/B38)*100</f>
        <v>127.02808356267201</v>
      </c>
      <c r="D95" s="220">
        <v>1787</v>
      </c>
      <c r="E95" s="220">
        <f>(D95/D38)*10</f>
        <v>19.680616740088105</v>
      </c>
      <c r="F95" s="220">
        <v>6724</v>
      </c>
      <c r="G95" s="220">
        <f>(F95/F38)*100</f>
        <v>113.9081822801965</v>
      </c>
      <c r="H95" s="220">
        <v>3172</v>
      </c>
      <c r="I95" s="220">
        <f>(H95/H38)*100</f>
        <v>105.31208499335989</v>
      </c>
      <c r="J95" s="220">
        <v>420</v>
      </c>
      <c r="K95" s="220">
        <f>(J95/J38)*100</f>
        <v>108.80829015544042</v>
      </c>
      <c r="L95" s="220">
        <v>38</v>
      </c>
      <c r="M95" s="220">
        <f>(L95/L38)*100</f>
        <v>102.70270270270269</v>
      </c>
      <c r="N95" s="220">
        <v>75</v>
      </c>
      <c r="O95" s="220">
        <f>(N95/N38)*100</f>
        <v>127.11864406779661</v>
      </c>
      <c r="P95" s="220">
        <v>10</v>
      </c>
      <c r="Q95" s="220">
        <f>(P95/P38)*100</f>
        <v>100</v>
      </c>
    </row>
    <row r="96" spans="1:17">
      <c r="A96" s="219">
        <v>42309</v>
      </c>
      <c r="B96" s="220">
        <v>81448</v>
      </c>
      <c r="C96" s="220">
        <f>(B96/B38)*100</f>
        <v>127.35801851388541</v>
      </c>
      <c r="D96" s="220">
        <v>1800</v>
      </c>
      <c r="E96" s="220">
        <f>(D96/D38)*10</f>
        <v>19.823788546255507</v>
      </c>
      <c r="F96" s="220">
        <v>6676</v>
      </c>
      <c r="G96" s="220">
        <f>(F96/F38)*100</f>
        <v>113.09503642215823</v>
      </c>
      <c r="H96" s="220">
        <v>3187</v>
      </c>
      <c r="I96" s="220">
        <f>(H96/H38)*100</f>
        <v>105.81009296148738</v>
      </c>
      <c r="J96" s="220">
        <v>418</v>
      </c>
      <c r="K96" s="220">
        <f>(J96/J38)*100</f>
        <v>108.29015544041451</v>
      </c>
      <c r="L96" s="220">
        <v>38</v>
      </c>
      <c r="M96" s="220">
        <f>(L96/L38)*100</f>
        <v>102.70270270270269</v>
      </c>
      <c r="N96" s="220">
        <v>76</v>
      </c>
      <c r="O96" s="220">
        <f>(N96/N38)*100</f>
        <v>128.81355932203388</v>
      </c>
      <c r="P96" s="220">
        <v>10</v>
      </c>
      <c r="Q96" s="220">
        <f>(P96/P38)*100</f>
        <v>100</v>
      </c>
    </row>
    <row r="97" spans="1:17">
      <c r="A97" s="219">
        <v>42339</v>
      </c>
      <c r="B97" s="220">
        <v>81355</v>
      </c>
      <c r="C97" s="220">
        <f>(B97/B38)*100</f>
        <v>127.21259694771079</v>
      </c>
      <c r="D97" s="220">
        <v>1784</v>
      </c>
      <c r="E97" s="220">
        <f>(D97/D38)*100</f>
        <v>196.47577092511014</v>
      </c>
      <c r="F97" s="220">
        <v>6624</v>
      </c>
      <c r="G97" s="220">
        <f>(F97/F38)*100</f>
        <v>112.21412840928342</v>
      </c>
      <c r="H97" s="220">
        <v>3194</v>
      </c>
      <c r="I97" s="220">
        <f>(H97/H38)*100</f>
        <v>106.04249667994688</v>
      </c>
      <c r="J97" s="220">
        <v>416</v>
      </c>
      <c r="K97" s="220">
        <f>(J97/J38)*100</f>
        <v>107.7720207253886</v>
      </c>
      <c r="L97" s="220">
        <v>37</v>
      </c>
      <c r="M97" s="220">
        <f>(L97/L38)*100</f>
        <v>100</v>
      </c>
      <c r="N97" s="220">
        <v>75</v>
      </c>
      <c r="O97" s="220">
        <f>(N97/N38)*100</f>
        <v>127.11864406779661</v>
      </c>
      <c r="P97" s="220">
        <v>10</v>
      </c>
      <c r="Q97" s="220">
        <f>(P97/P38)*100</f>
        <v>100</v>
      </c>
    </row>
  </sheetData>
  <pageMargins left="0.511811024" right="0.511811024" top="0.78740157499999996" bottom="0.78740157499999996" header="0.31496062000000002" footer="0.31496062000000002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G27"/>
  <sheetViews>
    <sheetView workbookViewId="0">
      <selection activeCell="C22" sqref="C22:G27"/>
    </sheetView>
  </sheetViews>
  <sheetFormatPr defaultRowHeight="15"/>
  <cols>
    <col min="4" max="4" width="18.5703125" bestFit="1" customWidth="1"/>
    <col min="5" max="5" width="16.85546875" bestFit="1" customWidth="1"/>
    <col min="6" max="6" width="18.5703125" bestFit="1" customWidth="1"/>
  </cols>
  <sheetData>
    <row r="3" spans="2:6">
      <c r="C3" s="35"/>
      <c r="D3" s="35"/>
      <c r="E3" s="35"/>
      <c r="F3" s="35"/>
    </row>
    <row r="4" spans="2:6">
      <c r="B4" s="27"/>
      <c r="C4" s="24" t="s">
        <v>121</v>
      </c>
      <c r="D4" s="24" t="s">
        <v>170</v>
      </c>
      <c r="E4" s="24" t="s">
        <v>171</v>
      </c>
      <c r="F4" s="10" t="s">
        <v>172</v>
      </c>
    </row>
    <row r="5" spans="2:6">
      <c r="B5" s="27"/>
      <c r="C5" s="46">
        <v>2000</v>
      </c>
      <c r="D5" s="52">
        <v>284450981</v>
      </c>
      <c r="E5" s="52">
        <v>28720632</v>
      </c>
      <c r="F5" s="53">
        <f t="shared" ref="F5:F14" si="0">D5-E5</f>
        <v>255730349</v>
      </c>
    </row>
    <row r="6" spans="2:6">
      <c r="B6" s="27"/>
      <c r="C6" s="46">
        <v>2001</v>
      </c>
      <c r="D6" s="52">
        <v>401971324</v>
      </c>
      <c r="E6" s="52">
        <v>47040795</v>
      </c>
      <c r="F6" s="53">
        <f t="shared" si="0"/>
        <v>354930529</v>
      </c>
    </row>
    <row r="7" spans="2:6">
      <c r="B7" s="27"/>
      <c r="C7" s="46">
        <v>2002</v>
      </c>
      <c r="D7" s="52">
        <v>432291971</v>
      </c>
      <c r="E7" s="52">
        <v>95387521</v>
      </c>
      <c r="F7" s="53">
        <f t="shared" si="0"/>
        <v>336904450</v>
      </c>
    </row>
    <row r="8" spans="2:6">
      <c r="B8" s="27"/>
      <c r="C8" s="46">
        <v>2003</v>
      </c>
      <c r="D8" s="52">
        <v>607933027</v>
      </c>
      <c r="E8" s="52">
        <v>117596926</v>
      </c>
      <c r="F8" s="53">
        <f t="shared" si="0"/>
        <v>490336101</v>
      </c>
    </row>
    <row r="9" spans="2:6">
      <c r="B9" s="27"/>
      <c r="C9" s="24">
        <v>2004</v>
      </c>
      <c r="D9" s="47">
        <v>816433170</v>
      </c>
      <c r="E9" s="47">
        <v>233378513</v>
      </c>
      <c r="F9" s="49">
        <f t="shared" si="0"/>
        <v>583054657</v>
      </c>
    </row>
    <row r="10" spans="2:6">
      <c r="B10" s="27"/>
      <c r="C10" s="46">
        <v>2005</v>
      </c>
      <c r="D10" s="52">
        <v>1314667083</v>
      </c>
      <c r="E10" s="52">
        <v>213815752</v>
      </c>
      <c r="F10" s="53">
        <f t="shared" si="0"/>
        <v>1100851331</v>
      </c>
    </row>
    <row r="11" spans="2:6">
      <c r="B11" s="27"/>
      <c r="C11" s="46">
        <v>2006</v>
      </c>
      <c r="D11" s="52">
        <v>1004226404</v>
      </c>
      <c r="E11" s="52">
        <v>210296959</v>
      </c>
      <c r="F11" s="53">
        <f t="shared" si="0"/>
        <v>793929445</v>
      </c>
    </row>
    <row r="12" spans="2:6">
      <c r="B12" s="27"/>
      <c r="C12" s="46">
        <v>2007</v>
      </c>
      <c r="D12" s="52">
        <v>1253533650</v>
      </c>
      <c r="E12" s="52">
        <v>425908116</v>
      </c>
      <c r="F12" s="53">
        <f t="shared" si="0"/>
        <v>827625534</v>
      </c>
    </row>
    <row r="13" spans="2:6">
      <c r="B13" s="27"/>
      <c r="C13" s="46">
        <v>2008</v>
      </c>
      <c r="D13" s="52">
        <v>1094841303</v>
      </c>
      <c r="E13" s="52">
        <v>628587405</v>
      </c>
      <c r="F13" s="53">
        <f t="shared" si="0"/>
        <v>466253898</v>
      </c>
    </row>
    <row r="14" spans="2:6">
      <c r="B14" s="27"/>
      <c r="C14" s="46">
        <v>2009</v>
      </c>
      <c r="D14" s="52">
        <v>923852296</v>
      </c>
      <c r="E14" s="52">
        <v>445247425</v>
      </c>
      <c r="F14" s="53">
        <f t="shared" si="0"/>
        <v>478604871</v>
      </c>
    </row>
    <row r="15" spans="2:6">
      <c r="B15" s="27"/>
      <c r="C15" s="46">
        <v>2010</v>
      </c>
      <c r="D15" s="52">
        <v>1161410890</v>
      </c>
      <c r="E15" s="52">
        <v>458032153</v>
      </c>
      <c r="F15" s="53">
        <f t="shared" ref="F15:F19" si="1">D15-E15</f>
        <v>703378737</v>
      </c>
    </row>
    <row r="16" spans="2:6">
      <c r="B16" s="27"/>
      <c r="C16" s="46">
        <v>2011</v>
      </c>
      <c r="D16" s="52">
        <v>1192999649</v>
      </c>
      <c r="E16" s="52">
        <v>971908251</v>
      </c>
      <c r="F16" s="53">
        <f t="shared" si="1"/>
        <v>221091398</v>
      </c>
    </row>
    <row r="17" spans="2:7">
      <c r="B17" s="27"/>
      <c r="C17" s="46">
        <v>2012</v>
      </c>
      <c r="D17" s="52">
        <v>1227953076</v>
      </c>
      <c r="E17" s="52">
        <v>897228227</v>
      </c>
      <c r="F17" s="53">
        <f t="shared" si="1"/>
        <v>330724849</v>
      </c>
    </row>
    <row r="18" spans="2:7">
      <c r="B18" s="27"/>
      <c r="C18" s="46">
        <v>2013</v>
      </c>
      <c r="D18" s="52">
        <v>1053772823</v>
      </c>
      <c r="E18" s="52">
        <v>960035842</v>
      </c>
      <c r="F18" s="53">
        <f t="shared" si="1"/>
        <v>93736981</v>
      </c>
    </row>
    <row r="19" spans="2:7">
      <c r="B19" s="27"/>
      <c r="C19" s="46">
        <v>2014</v>
      </c>
      <c r="D19" s="52">
        <v>1323732944</v>
      </c>
      <c r="E19" s="52">
        <v>839821782</v>
      </c>
      <c r="F19" s="53">
        <f t="shared" si="1"/>
        <v>483911162</v>
      </c>
    </row>
    <row r="20" spans="2:7">
      <c r="B20" s="27"/>
      <c r="C20" s="23">
        <v>2015</v>
      </c>
      <c r="D20" s="48">
        <v>1075253280</v>
      </c>
      <c r="E20" s="48">
        <v>471695038</v>
      </c>
      <c r="F20" s="50">
        <f>D20-E20</f>
        <v>603558242</v>
      </c>
    </row>
    <row r="21" spans="2:7">
      <c r="E21" s="51"/>
      <c r="F21" s="14"/>
      <c r="G21" s="14"/>
    </row>
    <row r="22" spans="2:7">
      <c r="C22" s="82"/>
      <c r="D22" s="82"/>
      <c r="E22" s="82"/>
      <c r="F22" s="82"/>
      <c r="G22" s="82"/>
    </row>
    <row r="23" spans="2:7">
      <c r="C23" s="82"/>
      <c r="D23" s="82" t="s">
        <v>189</v>
      </c>
      <c r="E23" s="82"/>
      <c r="F23" s="82"/>
      <c r="G23" s="82"/>
    </row>
    <row r="24" spans="2:7">
      <c r="C24" s="82"/>
      <c r="D24" s="82"/>
      <c r="E24" s="82"/>
      <c r="F24" s="228">
        <f>(SUM(F5:F20))</f>
        <v>8124622534</v>
      </c>
      <c r="G24" s="82"/>
    </row>
    <row r="25" spans="2:7">
      <c r="C25" s="82"/>
      <c r="D25" s="82"/>
      <c r="E25" s="82"/>
      <c r="F25" s="228">
        <f>F24/15</f>
        <v>541641502.26666665</v>
      </c>
      <c r="G25" s="82"/>
    </row>
    <row r="26" spans="2:7">
      <c r="C26" s="82"/>
      <c r="D26" s="82"/>
      <c r="E26" s="82"/>
      <c r="F26" s="82"/>
      <c r="G26" s="82"/>
    </row>
    <row r="27" spans="2:7">
      <c r="C27" s="82"/>
      <c r="D27" s="82"/>
      <c r="E27" s="82"/>
      <c r="F27" s="82"/>
      <c r="G27" s="82"/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E7:L23"/>
  <sheetViews>
    <sheetView tabSelected="1" topLeftCell="A4" workbookViewId="0">
      <selection activeCell="N16" sqref="N16"/>
    </sheetView>
  </sheetViews>
  <sheetFormatPr defaultRowHeight="15"/>
  <cols>
    <col min="4" max="5" width="9.140625" customWidth="1"/>
    <col min="6" max="6" width="38.5703125" bestFit="1" customWidth="1"/>
    <col min="7" max="7" width="26" bestFit="1" customWidth="1"/>
    <col min="8" max="8" width="9.140625" customWidth="1"/>
  </cols>
  <sheetData>
    <row r="7" spans="5:12">
      <c r="F7" s="35"/>
      <c r="G7" s="35"/>
    </row>
    <row r="8" spans="5:12">
      <c r="E8" s="27"/>
      <c r="F8" s="39" t="s">
        <v>174</v>
      </c>
      <c r="G8" s="39" t="s">
        <v>175</v>
      </c>
    </row>
    <row r="9" spans="5:12">
      <c r="E9" s="27"/>
      <c r="F9" s="40" t="s">
        <v>0</v>
      </c>
      <c r="G9" s="37">
        <v>-0.2319</v>
      </c>
    </row>
    <row r="10" spans="5:12">
      <c r="E10" s="27"/>
      <c r="F10" s="40" t="s">
        <v>78</v>
      </c>
      <c r="G10" s="36">
        <v>0.26429999999999998</v>
      </c>
      <c r="L10" s="2"/>
    </row>
    <row r="11" spans="5:12">
      <c r="E11" s="27"/>
      <c r="F11" s="40" t="s">
        <v>79</v>
      </c>
      <c r="G11" s="36">
        <v>3.1199999999999999E-2</v>
      </c>
    </row>
    <row r="12" spans="5:12">
      <c r="E12" s="27"/>
      <c r="F12" s="40" t="s">
        <v>176</v>
      </c>
      <c r="G12" s="36">
        <v>0.39129999999999998</v>
      </c>
    </row>
    <row r="13" spans="5:12">
      <c r="E13" s="27"/>
      <c r="F13" s="40" t="s">
        <v>177</v>
      </c>
      <c r="G13" s="36">
        <v>0.13769999999999999</v>
      </c>
    </row>
    <row r="14" spans="5:12">
      <c r="E14" s="27"/>
      <c r="F14" s="40" t="s">
        <v>178</v>
      </c>
      <c r="G14" s="36">
        <v>4.02E-2</v>
      </c>
    </row>
    <row r="15" spans="5:12">
      <c r="E15" s="27"/>
      <c r="F15" s="40" t="s">
        <v>179</v>
      </c>
      <c r="G15" s="36">
        <v>6.54E-2</v>
      </c>
    </row>
    <row r="16" spans="5:12">
      <c r="E16" s="27"/>
      <c r="F16" s="41" t="s">
        <v>180</v>
      </c>
      <c r="G16" s="37">
        <v>-1.0200000000000001E-2</v>
      </c>
      <c r="H16" s="14"/>
    </row>
    <row r="17" spans="5:8">
      <c r="E17" s="27"/>
      <c r="F17" s="41" t="s">
        <v>181</v>
      </c>
      <c r="G17" s="37">
        <v>5.4199999999999998E-2</v>
      </c>
    </row>
    <row r="18" spans="5:8">
      <c r="E18" s="27"/>
      <c r="F18" s="41" t="s">
        <v>182</v>
      </c>
      <c r="G18" s="37">
        <v>1.3100000000000001E-2</v>
      </c>
    </row>
    <row r="19" spans="5:8">
      <c r="E19" s="27"/>
      <c r="F19" s="41" t="s">
        <v>183</v>
      </c>
      <c r="G19" s="37">
        <v>9.9000000000000008E-3</v>
      </c>
    </row>
    <row r="20" spans="5:8">
      <c r="E20" s="27"/>
      <c r="F20" s="41" t="s">
        <v>185</v>
      </c>
      <c r="G20" s="37">
        <v>4.1099999999999998E-2</v>
      </c>
    </row>
    <row r="21" spans="5:8">
      <c r="E21" s="27"/>
      <c r="F21" s="42" t="s">
        <v>184</v>
      </c>
      <c r="G21" s="38">
        <v>3.4000000000000002E-2</v>
      </c>
    </row>
    <row r="22" spans="5:8">
      <c r="E22" s="14"/>
      <c r="F22" s="43"/>
      <c r="G22" s="44"/>
    </row>
    <row r="23" spans="5:8">
      <c r="F23" s="14"/>
      <c r="G23" s="14"/>
      <c r="H23" s="1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1"/>
  <sheetViews>
    <sheetView workbookViewId="0">
      <pane ySplit="1" topLeftCell="A47" activePane="bottomLeft" state="frozen"/>
      <selection pane="bottomLeft" activeCell="C55" sqref="C55"/>
    </sheetView>
  </sheetViews>
  <sheetFormatPr defaultRowHeight="15"/>
  <cols>
    <col min="2" max="2" width="12.85546875" customWidth="1"/>
    <col min="3" max="3" width="20.7109375" customWidth="1"/>
    <col min="4" max="4" width="21.5703125" customWidth="1"/>
    <col min="5" max="5" width="10.5703125" bestFit="1" customWidth="1"/>
    <col min="7" max="7" width="9.5703125" bestFit="1" customWidth="1"/>
  </cols>
  <sheetData>
    <row r="1" spans="1:4">
      <c r="A1" s="4" t="s">
        <v>139</v>
      </c>
      <c r="B1" s="5" t="s">
        <v>78</v>
      </c>
      <c r="C1" s="6" t="s">
        <v>105</v>
      </c>
      <c r="D1" s="6" t="s">
        <v>133</v>
      </c>
    </row>
    <row r="2" spans="1:4">
      <c r="A2" s="56" t="s">
        <v>1</v>
      </c>
      <c r="B2" s="121">
        <v>1477411.61</v>
      </c>
      <c r="C2" s="122">
        <v>422609.03679421498</v>
      </c>
      <c r="D2" s="123">
        <f>(C2/C$50)*100</f>
        <v>87.308521468431707</v>
      </c>
    </row>
    <row r="3" spans="1:4">
      <c r="A3" s="56" t="s">
        <v>2</v>
      </c>
      <c r="B3" s="121">
        <v>1086602.74</v>
      </c>
      <c r="C3" s="122">
        <v>309993.82067989634</v>
      </c>
      <c r="D3" s="123">
        <f t="shared" ref="D3:D66" si="0">(C3/C$50)*100</f>
        <v>64.042885483991597</v>
      </c>
    </row>
    <row r="4" spans="1:4">
      <c r="A4" s="56" t="s">
        <v>3</v>
      </c>
      <c r="B4" s="121">
        <v>1207427.04</v>
      </c>
      <c r="C4" s="122">
        <v>343295.04687006888</v>
      </c>
      <c r="D4" s="123">
        <f t="shared" si="0"/>
        <v>70.922721381030271</v>
      </c>
    </row>
    <row r="5" spans="1:4">
      <c r="A5" s="56" t="s">
        <v>4</v>
      </c>
      <c r="B5" s="121">
        <v>1281355.73</v>
      </c>
      <c r="C5" s="122">
        <v>364157.03855696291</v>
      </c>
      <c r="D5" s="123">
        <f t="shared" si="0"/>
        <v>75.232685178506657</v>
      </c>
    </row>
    <row r="6" spans="1:4">
      <c r="A6" s="56" t="s">
        <v>5</v>
      </c>
      <c r="B6" s="121">
        <v>1453168.1</v>
      </c>
      <c r="C6" s="122">
        <v>412808.39156866097</v>
      </c>
      <c r="D6" s="123">
        <f t="shared" si="0"/>
        <v>85.283766270174013</v>
      </c>
    </row>
    <row r="7" spans="1:4">
      <c r="A7" s="56" t="s">
        <v>6</v>
      </c>
      <c r="B7" s="121">
        <v>1402797.48</v>
      </c>
      <c r="C7" s="122">
        <v>397465.11548836052</v>
      </c>
      <c r="D7" s="123">
        <f t="shared" si="0"/>
        <v>82.113936398066272</v>
      </c>
    </row>
    <row r="8" spans="1:4">
      <c r="A8" s="56" t="s">
        <v>7</v>
      </c>
      <c r="B8" s="121">
        <v>1421745.48</v>
      </c>
      <c r="C8" s="122">
        <v>401713.79972875223</v>
      </c>
      <c r="D8" s="123">
        <f t="shared" si="0"/>
        <v>82.991689372845784</v>
      </c>
    </row>
    <row r="9" spans="1:4">
      <c r="A9" s="56" t="s">
        <v>8</v>
      </c>
      <c r="B9" s="121">
        <v>1558481.19</v>
      </c>
      <c r="C9" s="122">
        <v>436055.88913386525</v>
      </c>
      <c r="D9" s="123">
        <f t="shared" si="0"/>
        <v>90.086561439098176</v>
      </c>
    </row>
    <row r="10" spans="1:4">
      <c r="A10" s="56" t="s">
        <v>9</v>
      </c>
      <c r="B10" s="121">
        <v>1606974.85</v>
      </c>
      <c r="C10" s="122">
        <v>443919.38330980646</v>
      </c>
      <c r="D10" s="123">
        <f t="shared" si="0"/>
        <v>91.711112715343987</v>
      </c>
    </row>
    <row r="11" spans="1:4">
      <c r="A11" s="56" t="s">
        <v>10</v>
      </c>
      <c r="B11" s="121">
        <v>1582438.88</v>
      </c>
      <c r="C11" s="122">
        <v>432603.83713237505</v>
      </c>
      <c r="D11" s="123">
        <f t="shared" si="0"/>
        <v>89.373387961861326</v>
      </c>
    </row>
    <row r="12" spans="1:4">
      <c r="A12" s="56" t="s">
        <v>11</v>
      </c>
      <c r="B12" s="121">
        <v>1767075.83</v>
      </c>
      <c r="C12" s="122">
        <v>479748.22579506645</v>
      </c>
      <c r="D12" s="123">
        <f t="shared" si="0"/>
        <v>99.113139153402869</v>
      </c>
    </row>
    <row r="13" spans="1:4">
      <c r="A13" s="56" t="s">
        <v>12</v>
      </c>
      <c r="B13" s="121">
        <v>1806827.98</v>
      </c>
      <c r="C13" s="122">
        <v>482058.61024772219</v>
      </c>
      <c r="D13" s="123">
        <f t="shared" si="0"/>
        <v>99.590450883684795</v>
      </c>
    </row>
    <row r="14" spans="1:4">
      <c r="A14" s="56" t="s">
        <v>13</v>
      </c>
      <c r="B14" s="121">
        <v>2222504.42</v>
      </c>
      <c r="C14" s="122">
        <v>586567.54288730538</v>
      </c>
      <c r="D14" s="123">
        <f t="shared" si="0"/>
        <v>121.18137676217948</v>
      </c>
    </row>
    <row r="15" spans="1:4">
      <c r="A15" s="56" t="s">
        <v>14</v>
      </c>
      <c r="B15" s="121">
        <v>1352287.48</v>
      </c>
      <c r="C15" s="122">
        <v>355018.68702514528</v>
      </c>
      <c r="D15" s="123">
        <f t="shared" si="0"/>
        <v>73.344755930816945</v>
      </c>
    </row>
    <row r="16" spans="1:4">
      <c r="A16" s="56" t="s">
        <v>15</v>
      </c>
      <c r="B16" s="121">
        <v>1707205.35</v>
      </c>
      <c r="C16" s="122">
        <v>444896.38574939215</v>
      </c>
      <c r="D16" s="123">
        <f t="shared" si="0"/>
        <v>91.912955626982466</v>
      </c>
    </row>
    <row r="17" spans="1:4">
      <c r="A17" s="56" t="s">
        <v>16</v>
      </c>
      <c r="B17" s="121">
        <v>1603077.92</v>
      </c>
      <c r="C17" s="122">
        <v>414896.71308038716</v>
      </c>
      <c r="D17" s="123">
        <f t="shared" si="0"/>
        <v>85.715201113410274</v>
      </c>
    </row>
    <row r="18" spans="1:4">
      <c r="A18" s="56" t="s">
        <v>17</v>
      </c>
      <c r="B18" s="121">
        <v>1712628.01</v>
      </c>
      <c r="C18" s="122">
        <v>436236.09497901134</v>
      </c>
      <c r="D18" s="123">
        <f t="shared" si="0"/>
        <v>90.123790898314255</v>
      </c>
    </row>
    <row r="19" spans="1:4">
      <c r="A19" s="56" t="s">
        <v>18</v>
      </c>
      <c r="B19" s="121">
        <v>1777215.65</v>
      </c>
      <c r="C19" s="122">
        <v>443880.00709322596</v>
      </c>
      <c r="D19" s="123">
        <f t="shared" si="0"/>
        <v>91.702977822449256</v>
      </c>
    </row>
    <row r="20" spans="1:4">
      <c r="A20" s="56" t="s">
        <v>19</v>
      </c>
      <c r="B20" s="121">
        <v>1761366.53</v>
      </c>
      <c r="C20" s="122">
        <v>432294.47092375433</v>
      </c>
      <c r="D20" s="123">
        <f t="shared" si="0"/>
        <v>89.309474737307809</v>
      </c>
    </row>
    <row r="21" spans="1:4">
      <c r="A21" s="56" t="s">
        <v>20</v>
      </c>
      <c r="B21" s="121">
        <v>1899803.26</v>
      </c>
      <c r="C21" s="122">
        <v>467785.51044377743</v>
      </c>
      <c r="D21" s="123">
        <f t="shared" si="0"/>
        <v>96.641713085490039</v>
      </c>
    </row>
    <row r="22" spans="1:4">
      <c r="A22" s="56" t="s">
        <v>21</v>
      </c>
      <c r="B22" s="121">
        <v>1928191.6</v>
      </c>
      <c r="C22" s="122">
        <v>474273.37372127402</v>
      </c>
      <c r="D22" s="123">
        <f t="shared" si="0"/>
        <v>97.98206717385608</v>
      </c>
    </row>
    <row r="23" spans="1:4">
      <c r="A23" s="56" t="s">
        <v>22</v>
      </c>
      <c r="B23" s="121">
        <v>2054371.55</v>
      </c>
      <c r="C23" s="122">
        <v>500426.66202219605</v>
      </c>
      <c r="D23" s="123">
        <f t="shared" si="0"/>
        <v>103.38518148114197</v>
      </c>
    </row>
    <row r="24" spans="1:4">
      <c r="A24" s="56" t="s">
        <v>23</v>
      </c>
      <c r="B24" s="121">
        <v>2006276.33</v>
      </c>
      <c r="C24" s="122">
        <v>486837.38328189001</v>
      </c>
      <c r="D24" s="123">
        <f t="shared" si="0"/>
        <v>100.57771706050715</v>
      </c>
    </row>
    <row r="25" spans="1:4">
      <c r="A25" s="56" t="s">
        <v>24</v>
      </c>
      <c r="B25" s="121">
        <v>2198882.0699999998</v>
      </c>
      <c r="C25" s="122">
        <v>534260.35837939614</v>
      </c>
      <c r="D25" s="123">
        <f t="shared" si="0"/>
        <v>110.37502255781875</v>
      </c>
    </row>
    <row r="26" spans="1:4">
      <c r="A26" s="56" t="s">
        <v>25</v>
      </c>
      <c r="B26" s="121">
        <v>1709992.32</v>
      </c>
      <c r="C26" s="122">
        <v>417293.17539569817</v>
      </c>
      <c r="D26" s="123">
        <f t="shared" si="0"/>
        <v>86.210296019784693</v>
      </c>
    </row>
    <row r="27" spans="1:4">
      <c r="A27" s="56" t="s">
        <v>26</v>
      </c>
      <c r="B27" s="121">
        <v>1512288.22</v>
      </c>
      <c r="C27" s="122">
        <v>368088.57268728904</v>
      </c>
      <c r="D27" s="123">
        <f t="shared" si="0"/>
        <v>76.044916820842772</v>
      </c>
    </row>
    <row r="28" spans="1:4">
      <c r="A28" s="56" t="s">
        <v>27</v>
      </c>
      <c r="B28" s="121">
        <v>1627933.1</v>
      </c>
      <c r="C28" s="122">
        <v>399191.06540332711</v>
      </c>
      <c r="D28" s="123">
        <f t="shared" si="0"/>
        <v>82.470507417813948</v>
      </c>
    </row>
    <row r="29" spans="1:4">
      <c r="A29" s="56" t="s">
        <v>28</v>
      </c>
      <c r="B29" s="121">
        <v>1866616.23</v>
      </c>
      <c r="C29" s="122">
        <v>458424.19710153469</v>
      </c>
      <c r="D29" s="123">
        <f t="shared" si="0"/>
        <v>94.707721249646028</v>
      </c>
    </row>
    <row r="30" spans="1:4">
      <c r="A30" s="56" t="s">
        <v>29</v>
      </c>
      <c r="B30" s="121">
        <v>1850458.63</v>
      </c>
      <c r="C30" s="122">
        <v>454786.6424173906</v>
      </c>
      <c r="D30" s="123">
        <f t="shared" si="0"/>
        <v>93.956224017967486</v>
      </c>
    </row>
    <row r="31" spans="1:4">
      <c r="A31" s="56" t="s">
        <v>30</v>
      </c>
      <c r="B31" s="121">
        <v>1889064.9</v>
      </c>
      <c r="C31" s="122">
        <v>464730.61802866514</v>
      </c>
      <c r="D31" s="123">
        <f t="shared" si="0"/>
        <v>96.010590424148418</v>
      </c>
    </row>
    <row r="32" spans="1:4">
      <c r="A32" s="56" t="s">
        <v>31</v>
      </c>
      <c r="B32" s="121">
        <v>2029692.33</v>
      </c>
      <c r="C32" s="122">
        <v>501507.79802232666</v>
      </c>
      <c r="D32" s="123">
        <f t="shared" si="0"/>
        <v>103.60853776900967</v>
      </c>
    </row>
    <row r="33" spans="1:4">
      <c r="A33" s="56" t="s">
        <v>32</v>
      </c>
      <c r="B33" s="121">
        <v>1958875.17</v>
      </c>
      <c r="C33" s="122">
        <v>485768.28194706549</v>
      </c>
      <c r="D33" s="123">
        <f t="shared" si="0"/>
        <v>100.35684706314146</v>
      </c>
    </row>
    <row r="34" spans="1:4">
      <c r="A34" s="56" t="s">
        <v>33</v>
      </c>
      <c r="B34" s="121">
        <v>1890640.75</v>
      </c>
      <c r="C34" s="122">
        <v>466888.28112459712</v>
      </c>
      <c r="D34" s="123">
        <f t="shared" si="0"/>
        <v>96.45635082757434</v>
      </c>
    </row>
    <row r="35" spans="1:4">
      <c r="A35" s="56" t="s">
        <v>34</v>
      </c>
      <c r="B35" s="121">
        <v>1968117.47</v>
      </c>
      <c r="C35" s="122">
        <v>485800.19450594747</v>
      </c>
      <c r="D35" s="123">
        <f t="shared" si="0"/>
        <v>100.36344000860566</v>
      </c>
    </row>
    <row r="36" spans="1:4">
      <c r="A36" s="56" t="s">
        <v>35</v>
      </c>
      <c r="B36" s="121">
        <v>1986188.28</v>
      </c>
      <c r="C36" s="122">
        <v>489754.17952992005</v>
      </c>
      <c r="D36" s="123">
        <f t="shared" si="0"/>
        <v>101.18030987246394</v>
      </c>
    </row>
    <row r="37" spans="1:4">
      <c r="A37" s="56" t="s">
        <v>36</v>
      </c>
      <c r="B37" s="121">
        <v>2030664.24</v>
      </c>
      <c r="C37" s="122">
        <v>502019.59460962814</v>
      </c>
      <c r="D37" s="123">
        <f t="shared" si="0"/>
        <v>103.71427190964435</v>
      </c>
    </row>
    <row r="38" spans="1:4">
      <c r="A38" s="56" t="s">
        <v>37</v>
      </c>
      <c r="B38" s="121">
        <v>1746511.48</v>
      </c>
      <c r="C38" s="122">
        <v>429066.64308228245</v>
      </c>
      <c r="D38" s="123">
        <f t="shared" si="0"/>
        <v>88.642624642167107</v>
      </c>
    </row>
    <row r="39" spans="1:4">
      <c r="A39" s="56" t="s">
        <v>38</v>
      </c>
      <c r="B39" s="121">
        <v>1552117.05</v>
      </c>
      <c r="C39" s="122">
        <v>376871.05280410254</v>
      </c>
      <c r="D39" s="123">
        <f t="shared" si="0"/>
        <v>77.859325144056797</v>
      </c>
    </row>
    <row r="40" spans="1:4">
      <c r="A40" s="56" t="s">
        <v>39</v>
      </c>
      <c r="B40" s="121">
        <v>1922563.69</v>
      </c>
      <c r="C40" s="122">
        <v>462450.4346529271</v>
      </c>
      <c r="D40" s="123">
        <f t="shared" si="0"/>
        <v>95.539518057303781</v>
      </c>
    </row>
    <row r="41" spans="1:4">
      <c r="A41" s="56" t="s">
        <v>40</v>
      </c>
      <c r="B41" s="121">
        <v>2209456.67</v>
      </c>
      <c r="C41" s="122">
        <v>527421.10489667405</v>
      </c>
      <c r="D41" s="123">
        <f t="shared" si="0"/>
        <v>108.96207333634942</v>
      </c>
    </row>
    <row r="42" spans="1:4">
      <c r="A42" s="56" t="s">
        <v>41</v>
      </c>
      <c r="B42" s="121">
        <v>2257289.83</v>
      </c>
      <c r="C42" s="122">
        <v>532524.1114925039</v>
      </c>
      <c r="D42" s="123">
        <f t="shared" si="0"/>
        <v>110.01632424471914</v>
      </c>
    </row>
    <row r="43" spans="1:4">
      <c r="A43" s="56" t="s">
        <v>42</v>
      </c>
      <c r="B43" s="121">
        <v>1920466.33</v>
      </c>
      <c r="C43" s="122">
        <v>449243.4495390525</v>
      </c>
      <c r="D43" s="123">
        <f t="shared" si="0"/>
        <v>92.811033233375468</v>
      </c>
    </row>
    <row r="44" spans="1:4">
      <c r="A44" s="56" t="s">
        <v>43</v>
      </c>
      <c r="B44" s="121">
        <v>2259093.35</v>
      </c>
      <c r="C44" s="122">
        <v>527640.62828447972</v>
      </c>
      <c r="D44" s="123">
        <f t="shared" si="0"/>
        <v>109.00742556677601</v>
      </c>
    </row>
    <row r="45" spans="1:4">
      <c r="A45" s="56" t="s">
        <v>44</v>
      </c>
      <c r="B45" s="121">
        <v>2208565.87</v>
      </c>
      <c r="C45" s="122">
        <v>511899.74851951003</v>
      </c>
      <c r="D45" s="123">
        <f t="shared" si="0"/>
        <v>105.75545313069897</v>
      </c>
    </row>
    <row r="46" spans="1:4">
      <c r="A46" s="56" t="s">
        <v>45</v>
      </c>
      <c r="B46" s="121">
        <v>1884015.63</v>
      </c>
      <c r="C46" s="122">
        <v>431694.85338765371</v>
      </c>
      <c r="D46" s="123">
        <f t="shared" si="0"/>
        <v>89.1855973093176</v>
      </c>
    </row>
    <row r="47" spans="1:4">
      <c r="A47" s="56" t="s">
        <v>46</v>
      </c>
      <c r="B47" s="121">
        <v>2314888.6800000002</v>
      </c>
      <c r="C47" s="122">
        <v>525121.68664039799</v>
      </c>
      <c r="D47" s="123">
        <f t="shared" si="0"/>
        <v>108.48702715722396</v>
      </c>
    </row>
    <row r="48" spans="1:4">
      <c r="A48" s="56" t="s">
        <v>47</v>
      </c>
      <c r="B48" s="121">
        <v>2028122.84</v>
      </c>
      <c r="C48" s="122">
        <v>453509.75613028451</v>
      </c>
      <c r="D48" s="123">
        <f t="shared" si="0"/>
        <v>93.692426881360504</v>
      </c>
    </row>
    <row r="49" spans="1:4">
      <c r="A49" s="56" t="s">
        <v>48</v>
      </c>
      <c r="B49" s="121">
        <v>2482248.7599999998</v>
      </c>
      <c r="C49" s="122">
        <v>551242.11582918977</v>
      </c>
      <c r="D49" s="123">
        <f t="shared" si="0"/>
        <v>113.88335296675642</v>
      </c>
    </row>
    <row r="50" spans="1:4">
      <c r="A50" s="33" t="s">
        <v>49</v>
      </c>
      <c r="B50" s="133">
        <v>2196941.0699999998</v>
      </c>
      <c r="C50" s="134">
        <v>484040.99586890661</v>
      </c>
      <c r="D50" s="134">
        <f t="shared" si="0"/>
        <v>100</v>
      </c>
    </row>
    <row r="51" spans="1:4">
      <c r="A51" s="56" t="s">
        <v>50</v>
      </c>
      <c r="B51" s="121">
        <v>1597585.31</v>
      </c>
      <c r="C51" s="122">
        <v>348515.65564347064</v>
      </c>
      <c r="D51" s="123">
        <f t="shared" si="0"/>
        <v>72.001268202055257</v>
      </c>
    </row>
    <row r="52" spans="1:4">
      <c r="A52" s="56" t="s">
        <v>51</v>
      </c>
      <c r="B52" s="121">
        <v>1854587.92</v>
      </c>
      <c r="C52" s="122">
        <v>402079.55356000765</v>
      </c>
      <c r="D52" s="123">
        <f t="shared" si="0"/>
        <v>83.067251945928831</v>
      </c>
    </row>
    <row r="53" spans="1:4">
      <c r="A53" s="56" t="s">
        <v>52</v>
      </c>
      <c r="B53" s="121">
        <v>2468127.27</v>
      </c>
      <c r="C53" s="122">
        <v>532715.01647921163</v>
      </c>
      <c r="D53" s="123">
        <f t="shared" si="0"/>
        <v>110.05576408314957</v>
      </c>
    </row>
    <row r="54" spans="1:4">
      <c r="A54" s="56" t="s">
        <v>53</v>
      </c>
      <c r="B54" s="121">
        <v>2146614.23</v>
      </c>
      <c r="C54" s="122">
        <v>461328.92409592721</v>
      </c>
      <c r="D54" s="123">
        <f t="shared" si="0"/>
        <v>95.307820625356584</v>
      </c>
    </row>
    <row r="55" spans="1:4">
      <c r="A55" s="56" t="s">
        <v>54</v>
      </c>
      <c r="B55" s="121">
        <v>2223616.3199999998</v>
      </c>
      <c r="C55" s="122">
        <v>478749.93702404707</v>
      </c>
      <c r="D55" s="123">
        <f t="shared" si="0"/>
        <v>98.906898611891023</v>
      </c>
    </row>
    <row r="56" spans="1:4">
      <c r="A56" s="56" t="s">
        <v>55</v>
      </c>
      <c r="B56" s="121">
        <v>2393098.4500000002</v>
      </c>
      <c r="C56" s="122">
        <v>515835.13138920564</v>
      </c>
      <c r="D56" s="123">
        <f t="shared" si="0"/>
        <v>106.56847989977069</v>
      </c>
    </row>
    <row r="57" spans="1:4">
      <c r="A57" s="56" t="s">
        <v>56</v>
      </c>
      <c r="B57" s="121">
        <v>2391348.2999999998</v>
      </c>
      <c r="C57" s="122">
        <v>513200.11245407403</v>
      </c>
      <c r="D57" s="123">
        <f t="shared" si="0"/>
        <v>106.02410061007821</v>
      </c>
    </row>
    <row r="58" spans="1:4">
      <c r="A58" s="56" t="s">
        <v>57</v>
      </c>
      <c r="B58" s="121">
        <v>2500096.7599999998</v>
      </c>
      <c r="C58" s="122">
        <v>533098.08838424215</v>
      </c>
      <c r="D58" s="123">
        <f t="shared" si="0"/>
        <v>110.13490446760046</v>
      </c>
    </row>
    <row r="59" spans="1:4">
      <c r="A59" s="56" t="s">
        <v>58</v>
      </c>
      <c r="B59" s="121">
        <v>2362348.7200000002</v>
      </c>
      <c r="C59" s="122">
        <v>501064.49245544756</v>
      </c>
      <c r="D59" s="123">
        <f t="shared" si="0"/>
        <v>103.51695346712977</v>
      </c>
    </row>
    <row r="60" spans="1:4">
      <c r="A60" s="56" t="s">
        <v>59</v>
      </c>
      <c r="B60" s="121">
        <v>2339402.94</v>
      </c>
      <c r="C60" s="122">
        <v>493744.92199371901</v>
      </c>
      <c r="D60" s="123">
        <f t="shared" si="0"/>
        <v>102.00477360546554</v>
      </c>
    </row>
    <row r="61" spans="1:4">
      <c r="A61" s="56" t="s">
        <v>60</v>
      </c>
      <c r="B61" s="121">
        <v>2558114.44</v>
      </c>
      <c r="C61" s="122">
        <v>540539.59412744164</v>
      </c>
      <c r="D61" s="123">
        <f t="shared" si="0"/>
        <v>111.67227543549568</v>
      </c>
    </row>
    <row r="62" spans="1:4">
      <c r="A62" s="56" t="s">
        <v>61</v>
      </c>
      <c r="B62" s="121">
        <v>2480438.7599999998</v>
      </c>
      <c r="C62" s="122">
        <v>522826.12572165701</v>
      </c>
      <c r="D62" s="123">
        <f t="shared" si="0"/>
        <v>108.01277788116414</v>
      </c>
    </row>
    <row r="63" spans="1:4">
      <c r="A63" s="56" t="s">
        <v>62</v>
      </c>
      <c r="B63" s="121">
        <v>2470681.7200000002</v>
      </c>
      <c r="C63" s="122">
        <v>521089.15969612228</v>
      </c>
      <c r="D63" s="123">
        <f t="shared" si="0"/>
        <v>107.65393099828459</v>
      </c>
    </row>
    <row r="64" spans="1:4">
      <c r="A64" s="56" t="s">
        <v>63</v>
      </c>
      <c r="B64" s="121">
        <v>2735383.7</v>
      </c>
      <c r="C64" s="122">
        <v>574460.10424935853</v>
      </c>
      <c r="D64" s="123">
        <f t="shared" si="0"/>
        <v>118.6800517212679</v>
      </c>
    </row>
    <row r="65" spans="1:8">
      <c r="A65" s="56" t="s">
        <v>64</v>
      </c>
      <c r="B65" s="121">
        <v>2413846.34</v>
      </c>
      <c r="C65" s="122">
        <v>502644.85068581864</v>
      </c>
      <c r="D65" s="123">
        <f t="shared" si="0"/>
        <v>103.84344610801324</v>
      </c>
    </row>
    <row r="66" spans="1:8">
      <c r="A66" s="56" t="s">
        <v>65</v>
      </c>
      <c r="B66" s="121">
        <v>2834095.15</v>
      </c>
      <c r="C66" s="122">
        <v>584180.88592983468</v>
      </c>
      <c r="D66" s="123">
        <f t="shared" si="0"/>
        <v>120.68830758460159</v>
      </c>
    </row>
    <row r="67" spans="1:8">
      <c r="A67" s="56" t="s">
        <v>66</v>
      </c>
      <c r="B67" s="121">
        <v>2791091.76</v>
      </c>
      <c r="C67" s="122">
        <v>571544.48316958197</v>
      </c>
      <c r="D67" s="123">
        <f t="shared" ref="D67:D92" si="1">(C67/C$50)*100</f>
        <v>118.07770169210502</v>
      </c>
    </row>
    <row r="68" spans="1:8">
      <c r="A68" s="56" t="s">
        <v>67</v>
      </c>
      <c r="B68" s="121">
        <v>2622037.0299999998</v>
      </c>
      <c r="C68" s="122">
        <v>529821.11818562064</v>
      </c>
      <c r="D68" s="123">
        <f t="shared" si="1"/>
        <v>109.45790185282421</v>
      </c>
    </row>
    <row r="69" spans="1:8">
      <c r="A69" s="56" t="s">
        <v>68</v>
      </c>
      <c r="B69" s="121">
        <v>6857800.1500000004</v>
      </c>
      <c r="C69" s="122">
        <v>1366212.6735955472</v>
      </c>
      <c r="D69" s="123">
        <f t="shared" si="1"/>
        <v>282.25143846401807</v>
      </c>
    </row>
    <row r="70" spans="1:8">
      <c r="A70" s="56" t="s">
        <v>69</v>
      </c>
      <c r="B70" s="121">
        <v>3469925.55</v>
      </c>
      <c r="C70" s="122">
        <v>684668.14587098756</v>
      </c>
      <c r="D70" s="123">
        <f t="shared" si="1"/>
        <v>141.44837972699673</v>
      </c>
    </row>
    <row r="71" spans="1:8">
      <c r="A71" s="56" t="s">
        <v>70</v>
      </c>
      <c r="B71" s="121">
        <v>3228224.85</v>
      </c>
      <c r="C71" s="122">
        <v>636823.68827008281</v>
      </c>
      <c r="D71" s="123">
        <f t="shared" si="1"/>
        <v>131.56399844333734</v>
      </c>
    </row>
    <row r="72" spans="1:8">
      <c r="A72" s="56" t="s">
        <v>71</v>
      </c>
      <c r="B72" s="121">
        <v>3940964.02</v>
      </c>
      <c r="C72" s="122">
        <v>777624.88185558259</v>
      </c>
      <c r="D72" s="123">
        <f t="shared" si="1"/>
        <v>160.6526902663814</v>
      </c>
    </row>
    <row r="73" spans="1:8">
      <c r="A73" s="56" t="s">
        <v>72</v>
      </c>
      <c r="B73" s="121">
        <v>4441692.08</v>
      </c>
      <c r="C73" s="122">
        <v>870489.89126941201</v>
      </c>
      <c r="D73" s="123">
        <f t="shared" si="1"/>
        <v>179.83805064006765</v>
      </c>
    </row>
    <row r="74" spans="1:8">
      <c r="A74" s="56" t="s">
        <v>73</v>
      </c>
      <c r="B74" s="121">
        <v>4133487.8</v>
      </c>
      <c r="C74" s="122">
        <v>807358.10397732712</v>
      </c>
      <c r="D74" s="123">
        <f t="shared" si="1"/>
        <v>166.79539767660194</v>
      </c>
    </row>
    <row r="75" spans="1:8">
      <c r="A75" s="56" t="s">
        <v>74</v>
      </c>
      <c r="B75" s="121">
        <v>3412147.93</v>
      </c>
      <c r="C75" s="122">
        <v>664531.10521221429</v>
      </c>
      <c r="D75" s="123">
        <f t="shared" si="1"/>
        <v>137.28818651389395</v>
      </c>
    </row>
    <row r="76" spans="1:8">
      <c r="A76" s="56" t="s">
        <v>75</v>
      </c>
      <c r="B76" s="121">
        <v>3651322.75</v>
      </c>
      <c r="C76" s="122">
        <v>709647.86036079808</v>
      </c>
      <c r="D76" s="123">
        <f t="shared" si="1"/>
        <v>146.60904064270474</v>
      </c>
    </row>
    <row r="77" spans="1:8">
      <c r="A77" s="56" t="s">
        <v>76</v>
      </c>
      <c r="B77" s="121">
        <v>3877362.74</v>
      </c>
      <c r="C77" s="122">
        <v>752482.69665189157</v>
      </c>
      <c r="D77" s="123">
        <f t="shared" si="1"/>
        <v>155.45846386443006</v>
      </c>
    </row>
    <row r="78" spans="1:8">
      <c r="A78" s="56" t="s">
        <v>77</v>
      </c>
      <c r="B78" s="121">
        <v>4069412.94</v>
      </c>
      <c r="C78" s="122">
        <v>789718.77298422856</v>
      </c>
      <c r="D78" s="123">
        <f t="shared" si="1"/>
        <v>163.15121647219092</v>
      </c>
    </row>
    <row r="79" spans="1:8">
      <c r="A79" s="56" t="s">
        <v>85</v>
      </c>
      <c r="B79" s="124">
        <v>4128035.95</v>
      </c>
      <c r="C79" s="122">
        <v>795148.24146253616</v>
      </c>
      <c r="D79" s="123">
        <f t="shared" si="1"/>
        <v>164.27291246997746</v>
      </c>
    </row>
    <row r="80" spans="1:8">
      <c r="A80" s="6" t="s">
        <v>92</v>
      </c>
      <c r="B80" s="124">
        <v>4203202.3600000003</v>
      </c>
      <c r="C80" s="122">
        <v>807519.26195178553</v>
      </c>
      <c r="D80" s="123">
        <f t="shared" si="1"/>
        <v>166.82869195866354</v>
      </c>
      <c r="F80" s="84"/>
      <c r="G80" s="84"/>
      <c r="H80" s="84"/>
    </row>
    <row r="81" spans="1:8">
      <c r="A81" s="6" t="s">
        <v>93</v>
      </c>
      <c r="B81" s="124">
        <v>3977285.71</v>
      </c>
      <c r="C81" s="122">
        <v>762999.15782607859</v>
      </c>
      <c r="D81" s="123">
        <f t="shared" si="1"/>
        <v>157.63110239379859</v>
      </c>
      <c r="F81" s="84"/>
      <c r="G81" s="84" t="s">
        <v>166</v>
      </c>
      <c r="H81" s="84"/>
    </row>
    <row r="82" spans="1:8">
      <c r="A82" s="6" t="s">
        <v>107</v>
      </c>
      <c r="B82" s="124">
        <v>3818533.05</v>
      </c>
      <c r="C82" s="122">
        <v>721723.92904731701</v>
      </c>
      <c r="D82" s="123">
        <f>(C82/C$50)*100</f>
        <v>149.10388483763518</v>
      </c>
      <c r="F82" s="84"/>
      <c r="G82" s="118">
        <v>522.69000000000005</v>
      </c>
      <c r="H82" s="84"/>
    </row>
    <row r="83" spans="1:8">
      <c r="A83" s="6" t="s">
        <v>108</v>
      </c>
      <c r="B83" s="124">
        <v>3997099.34</v>
      </c>
      <c r="C83" s="122">
        <f>(B83/G82)*100</f>
        <v>764717.01008245791</v>
      </c>
      <c r="D83" s="123">
        <f t="shared" si="1"/>
        <v>157.98600048529096</v>
      </c>
      <c r="F83" s="84"/>
      <c r="G83" s="118">
        <v>525.96600000000001</v>
      </c>
      <c r="H83" s="84"/>
    </row>
    <row r="84" spans="1:8">
      <c r="A84" s="6" t="s">
        <v>110</v>
      </c>
      <c r="B84" s="124">
        <v>3964326.98</v>
      </c>
      <c r="C84" s="122">
        <f>(B84/G83)*100</f>
        <v>753723.05053938844</v>
      </c>
      <c r="D84" s="123">
        <f t="shared" si="1"/>
        <v>155.71471362386836</v>
      </c>
      <c r="F84" s="84"/>
      <c r="G84" s="118">
        <v>527.42200000000003</v>
      </c>
      <c r="H84" s="84"/>
    </row>
    <row r="85" spans="1:8">
      <c r="A85" s="6" t="s">
        <v>111</v>
      </c>
      <c r="B85" s="124">
        <v>3756856.26</v>
      </c>
      <c r="C85" s="122">
        <f>(B85/G84)*100</f>
        <v>712305.56556230108</v>
      </c>
      <c r="D85" s="123">
        <f t="shared" si="1"/>
        <v>147.1581067805289</v>
      </c>
      <c r="F85" s="84"/>
      <c r="G85" s="118">
        <v>531.05600000000004</v>
      </c>
      <c r="H85" s="84"/>
    </row>
    <row r="86" spans="1:8">
      <c r="A86" s="6" t="s">
        <v>136</v>
      </c>
      <c r="B86" s="125">
        <v>3552411.68</v>
      </c>
      <c r="C86" s="122">
        <f t="shared" ref="C86:C91" si="2">(B86/G85)*100</f>
        <v>668933.53619957215</v>
      </c>
      <c r="D86" s="123">
        <f t="shared" si="1"/>
        <v>138.19770265507432</v>
      </c>
      <c r="F86" s="84"/>
      <c r="G86" s="118">
        <v>533.197</v>
      </c>
      <c r="H86" s="84"/>
    </row>
    <row r="87" spans="1:8">
      <c r="A87" s="6" t="s">
        <v>137</v>
      </c>
      <c r="B87" s="126">
        <v>3603466.58</v>
      </c>
      <c r="C87" s="122">
        <f t="shared" si="2"/>
        <v>675822.7409381523</v>
      </c>
      <c r="D87" s="123">
        <f t="shared" si="1"/>
        <v>139.62097150985662</v>
      </c>
      <c r="E87" s="16"/>
      <c r="F87" s="84"/>
      <c r="G87" s="118">
        <v>537.70299999999997</v>
      </c>
      <c r="H87" s="84"/>
    </row>
    <row r="88" spans="1:8">
      <c r="A88" s="6" t="s">
        <v>138</v>
      </c>
      <c r="B88" s="126">
        <v>4361167.72</v>
      </c>
      <c r="C88" s="122">
        <f t="shared" si="2"/>
        <v>811073.71913491283</v>
      </c>
      <c r="D88" s="123">
        <f t="shared" si="1"/>
        <v>167.56302173929433</v>
      </c>
      <c r="E88" s="16"/>
      <c r="F88" s="84"/>
      <c r="G88" s="118">
        <v>545.68399999999997</v>
      </c>
      <c r="H88" s="84"/>
    </row>
    <row r="89" spans="1:8" s="2" customFormat="1">
      <c r="A89" s="6" t="s">
        <v>140</v>
      </c>
      <c r="B89" s="126">
        <v>3817140.43</v>
      </c>
      <c r="C89" s="122">
        <f>(B89/G88)*100</f>
        <v>699514.81626729027</v>
      </c>
      <c r="D89" s="123">
        <f t="shared" si="1"/>
        <v>144.51561380902967</v>
      </c>
      <c r="F89" s="84"/>
      <c r="G89" s="118">
        <v>548.14499999999998</v>
      </c>
      <c r="H89" s="84"/>
    </row>
    <row r="90" spans="1:8" s="2" customFormat="1">
      <c r="A90" s="6" t="s">
        <v>141</v>
      </c>
      <c r="B90" s="126">
        <v>3644844.4</v>
      </c>
      <c r="C90" s="122">
        <f>(B90/G89)*100</f>
        <v>664941.64865136053</v>
      </c>
      <c r="D90" s="123">
        <f t="shared" si="1"/>
        <v>137.37300235442197</v>
      </c>
      <c r="F90" s="84"/>
      <c r="G90" s="118">
        <v>545.65200000000004</v>
      </c>
      <c r="H90" s="84"/>
    </row>
    <row r="91" spans="1:8" s="2" customFormat="1">
      <c r="A91" s="6" t="s">
        <v>142</v>
      </c>
      <c r="B91" s="126">
        <v>4261441.33</v>
      </c>
      <c r="C91" s="122">
        <f t="shared" si="2"/>
        <v>780981.52852000901</v>
      </c>
      <c r="D91" s="123">
        <f t="shared" si="1"/>
        <v>161.34615356661303</v>
      </c>
      <c r="F91" s="84"/>
      <c r="G91" s="118">
        <v>542.19399999999996</v>
      </c>
      <c r="H91" s="84"/>
    </row>
    <row r="92" spans="1:8" s="2" customFormat="1">
      <c r="A92" s="6" t="s">
        <v>143</v>
      </c>
      <c r="B92" s="126">
        <v>4194786.4000000004</v>
      </c>
      <c r="C92" s="122">
        <f>(B92/G91)*100</f>
        <v>773668.90817677823</v>
      </c>
      <c r="D92" s="123">
        <f t="shared" si="1"/>
        <v>159.83540955822508</v>
      </c>
      <c r="F92" s="84"/>
      <c r="G92" s="118"/>
      <c r="H92" s="84"/>
    </row>
    <row r="93" spans="1:8" s="2" customFormat="1">
      <c r="A93" s="127" t="s">
        <v>149</v>
      </c>
      <c r="B93" s="19">
        <v>4692337.99</v>
      </c>
      <c r="C93" s="21">
        <f>(B93/G93)*100</f>
        <v>869676.20980446681</v>
      </c>
      <c r="D93" s="22">
        <f>(C93/C$50)*100</f>
        <v>179.66994887350455</v>
      </c>
      <c r="E93" s="18"/>
      <c r="F93" s="84"/>
      <c r="G93" s="119">
        <v>539.54999999999995</v>
      </c>
      <c r="H93" s="84"/>
    </row>
    <row r="94" spans="1:8" s="2" customFormat="1">
      <c r="A94" s="127" t="s">
        <v>150</v>
      </c>
      <c r="B94" s="19">
        <v>4809998.38</v>
      </c>
      <c r="C94" s="21">
        <f>(B94/G94)*100</f>
        <v>891319.79860983719</v>
      </c>
      <c r="D94" s="22">
        <f>(C94/C$50)*100</f>
        <v>184.14138600178288</v>
      </c>
      <c r="E94" s="18"/>
      <c r="F94" s="84"/>
      <c r="G94" s="119">
        <v>539.649</v>
      </c>
      <c r="H94" s="84"/>
    </row>
    <row r="95" spans="1:8">
      <c r="A95" s="127" t="s">
        <v>151</v>
      </c>
      <c r="B95" s="19">
        <v>5448896.3899999997</v>
      </c>
      <c r="C95" s="21">
        <f>(B95/G95)*100</f>
        <v>1003751.732052692</v>
      </c>
      <c r="D95" s="22">
        <f>(C95/C50)*100</f>
        <v>207.36915687293131</v>
      </c>
      <c r="E95" s="18"/>
      <c r="F95" s="84"/>
      <c r="G95" s="119">
        <v>542.85299999999995</v>
      </c>
      <c r="H95" s="84"/>
    </row>
    <row r="96" spans="1:8">
      <c r="A96" s="127" t="s">
        <v>153</v>
      </c>
      <c r="B96" s="19">
        <v>5146673.67</v>
      </c>
      <c r="C96" s="21">
        <f>(B96/G96)*100</f>
        <v>937395.02950604691</v>
      </c>
      <c r="D96" s="22">
        <f>(C96/C50)*100</f>
        <v>193.66025553751291</v>
      </c>
      <c r="E96" s="18"/>
      <c r="F96" s="84"/>
      <c r="G96" s="119">
        <v>549.04</v>
      </c>
      <c r="H96" s="84"/>
    </row>
    <row r="97" spans="1:8">
      <c r="A97" s="65" t="s">
        <v>154</v>
      </c>
      <c r="B97" s="128">
        <v>4923770.53</v>
      </c>
      <c r="C97" s="129">
        <f t="shared" ref="C97:C102" si="3">(B97/G97)*100</f>
        <v>893364.68541174894</v>
      </c>
      <c r="D97" s="129">
        <f>(C97/C50)*100</f>
        <v>184.56384749148395</v>
      </c>
      <c r="F97" s="84"/>
      <c r="G97" s="119">
        <v>551.149</v>
      </c>
      <c r="H97" s="84"/>
    </row>
    <row r="98" spans="1:8">
      <c r="A98" s="127" t="s">
        <v>157</v>
      </c>
      <c r="B98" s="130">
        <v>5708088.3200000003</v>
      </c>
      <c r="C98" s="131">
        <f t="shared" si="3"/>
        <v>1028790.2385393856</v>
      </c>
      <c r="D98" s="131">
        <f>(C98/C50)*100</f>
        <v>212.54196386663375</v>
      </c>
      <c r="F98" s="84"/>
      <c r="G98" s="119">
        <v>554.83500000000004</v>
      </c>
      <c r="H98" s="84"/>
    </row>
    <row r="99" spans="1:8">
      <c r="A99" s="127" t="s">
        <v>158</v>
      </c>
      <c r="B99" s="130">
        <v>4299074.7699999996</v>
      </c>
      <c r="C99" s="46">
        <f t="shared" si="3"/>
        <v>770715.60568874667</v>
      </c>
      <c r="D99" s="131">
        <f>(C99/C50)*100</f>
        <v>159.22527477351949</v>
      </c>
      <c r="F99" s="84"/>
      <c r="G99" s="84">
        <v>557.803</v>
      </c>
      <c r="H99" s="84"/>
    </row>
    <row r="100" spans="1:8">
      <c r="A100" s="127" t="s">
        <v>159</v>
      </c>
      <c r="B100" s="130">
        <v>5090215.51</v>
      </c>
      <c r="C100" s="46">
        <f t="shared" si="3"/>
        <v>901612.4736081392</v>
      </c>
      <c r="D100" s="131">
        <f>(C100/C50)*100</f>
        <v>186.26779163398049</v>
      </c>
      <c r="F100" s="84"/>
      <c r="G100" s="84">
        <v>564.56799999999998</v>
      </c>
      <c r="H100" s="84"/>
    </row>
    <row r="101" spans="1:8">
      <c r="A101" s="28" t="s">
        <v>163</v>
      </c>
      <c r="B101" s="130">
        <v>5088210.6100000003</v>
      </c>
      <c r="C101" s="131">
        <f t="shared" si="3"/>
        <v>893079.03106340114</v>
      </c>
      <c r="D101" s="46">
        <f>(C101/C50)*100</f>
        <v>184.5048329966817</v>
      </c>
      <c r="F101" s="84"/>
      <c r="G101" s="84">
        <v>569.73800000000006</v>
      </c>
      <c r="H101" s="84"/>
    </row>
    <row r="102" spans="1:8">
      <c r="A102" s="28" t="s">
        <v>164</v>
      </c>
      <c r="B102" s="130">
        <v>5051165.1900000004</v>
      </c>
      <c r="C102" s="131">
        <f t="shared" si="3"/>
        <v>883018.350307849</v>
      </c>
      <c r="D102" s="46">
        <f>(C102/C50)*100</f>
        <v>182.42635599960585</v>
      </c>
      <c r="F102" s="84"/>
      <c r="G102" s="84">
        <v>572.03399999999999</v>
      </c>
      <c r="H102" s="84"/>
    </row>
    <row r="103" spans="1:8">
      <c r="A103" s="28" t="s">
        <v>165</v>
      </c>
      <c r="B103" s="130">
        <v>5393799.4299999997</v>
      </c>
      <c r="C103" s="46">
        <f>(B103/G103)*100</f>
        <v>936524.31858984823</v>
      </c>
      <c r="D103" s="132">
        <f>(C103/C50)*100</f>
        <v>193.48037182443286</v>
      </c>
      <c r="F103" s="84"/>
      <c r="G103" s="84">
        <v>575.93799999999999</v>
      </c>
      <c r="H103" s="84"/>
    </row>
    <row r="104" spans="1:8">
      <c r="A104" s="66" t="s">
        <v>169</v>
      </c>
      <c r="B104" s="130">
        <v>5865675.7599999998</v>
      </c>
      <c r="C104" s="46">
        <f>(B104/G104)*100</f>
        <v>1012557.6797924367</v>
      </c>
      <c r="D104" s="131">
        <f>(C104/C50)*100</f>
        <v>209.18841346790984</v>
      </c>
      <c r="F104" s="84"/>
      <c r="G104" s="120">
        <v>579.29300000000001</v>
      </c>
      <c r="H104" s="84"/>
    </row>
    <row r="105" spans="1:8">
      <c r="A105" s="66" t="s">
        <v>186</v>
      </c>
      <c r="B105" s="130">
        <v>5944912.21</v>
      </c>
      <c r="C105" s="46">
        <f>(B105/G105)*100</f>
        <v>1022133.463888669</v>
      </c>
      <c r="D105" s="46">
        <f>(C105/C50)*100</f>
        <v>211.16671368998973</v>
      </c>
      <c r="F105" s="84"/>
      <c r="G105" s="120">
        <v>581.61800000000005</v>
      </c>
      <c r="H105" s="84"/>
    </row>
    <row r="106" spans="1:8">
      <c r="A106" s="66" t="s">
        <v>187</v>
      </c>
      <c r="B106" s="130">
        <v>6324163.7800000003</v>
      </c>
      <c r="C106" s="46">
        <f>(B106/G106)*100</f>
        <v>1072079.3257127937</v>
      </c>
      <c r="D106" s="131">
        <f>(C106/C50)*100</f>
        <v>221.48523262751615</v>
      </c>
      <c r="F106" s="84"/>
      <c r="G106" s="120">
        <v>589.89700000000005</v>
      </c>
      <c r="H106" s="84"/>
    </row>
    <row r="107" spans="1:8">
      <c r="A107" s="66" t="s">
        <v>188</v>
      </c>
      <c r="B107" s="130">
        <v>6029539.7599999998</v>
      </c>
      <c r="C107" s="46">
        <f>(B107/G107)*100</f>
        <v>1004472.954625343</v>
      </c>
      <c r="D107" s="46">
        <f>(C107/C50)*100</f>
        <v>207.51815718050989</v>
      </c>
      <c r="E107" s="11"/>
      <c r="F107" s="84"/>
      <c r="G107" s="120">
        <v>600.26900000000001</v>
      </c>
      <c r="H107" s="84"/>
    </row>
    <row r="108" spans="1:8">
      <c r="D108" s="2"/>
      <c r="E108" s="29"/>
      <c r="F108" s="84"/>
      <c r="G108" s="84"/>
      <c r="H108" s="84"/>
    </row>
    <row r="109" spans="1:8">
      <c r="F109" s="84"/>
      <c r="G109" s="84"/>
      <c r="H109" s="84"/>
    </row>
    <row r="110" spans="1:8">
      <c r="F110" s="84"/>
      <c r="G110" s="84"/>
      <c r="H110" s="84"/>
    </row>
    <row r="111" spans="1:8">
      <c r="D111" s="2"/>
      <c r="E111" s="11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0"/>
  <sheetViews>
    <sheetView workbookViewId="0">
      <pane ySplit="1" topLeftCell="A23" activePane="bottomLeft" state="frozen"/>
      <selection pane="bottomLeft" activeCell="D31" sqref="D31"/>
    </sheetView>
  </sheetViews>
  <sheetFormatPr defaultRowHeight="15"/>
  <cols>
    <col min="1" max="1" width="9.140625" style="76"/>
    <col min="2" max="2" width="14.28515625" bestFit="1" customWidth="1"/>
    <col min="3" max="3" width="19" customWidth="1"/>
    <col min="4" max="4" width="21.42578125" customWidth="1"/>
  </cols>
  <sheetData>
    <row r="1" spans="1:4">
      <c r="A1" s="148" t="s">
        <v>139</v>
      </c>
      <c r="B1" s="145" t="s">
        <v>79</v>
      </c>
      <c r="C1" s="135" t="s">
        <v>106</v>
      </c>
      <c r="D1" s="155" t="s">
        <v>134</v>
      </c>
    </row>
    <row r="2" spans="1:4">
      <c r="A2" s="149" t="s">
        <v>1</v>
      </c>
      <c r="B2" s="146">
        <v>3574007.0419999999</v>
      </c>
      <c r="C2" s="136">
        <v>1022333.6971850122</v>
      </c>
      <c r="D2" s="137">
        <f>(C2/C$50)*100</f>
        <v>78.776657959215768</v>
      </c>
    </row>
    <row r="3" spans="1:4">
      <c r="A3" s="149" t="s">
        <v>2</v>
      </c>
      <c r="B3" s="146">
        <v>3643229.35</v>
      </c>
      <c r="C3" s="136">
        <v>1039366.5911606624</v>
      </c>
      <c r="D3" s="137">
        <f t="shared" ref="D3:D66" si="0">(C3/C$50)*100</f>
        <v>80.089139848906001</v>
      </c>
    </row>
    <row r="4" spans="1:4">
      <c r="A4" s="149" t="s">
        <v>3</v>
      </c>
      <c r="B4" s="146">
        <v>3451943.61</v>
      </c>
      <c r="C4" s="136">
        <v>981454.86570168636</v>
      </c>
      <c r="D4" s="137">
        <f t="shared" si="0"/>
        <v>75.626710212798486</v>
      </c>
    </row>
    <row r="5" spans="1:4">
      <c r="A5" s="150" t="s">
        <v>4</v>
      </c>
      <c r="B5" s="141">
        <v>3698823.29</v>
      </c>
      <c r="C5" s="136">
        <v>1051193.2821589853</v>
      </c>
      <c r="D5" s="136">
        <f>(C5/C$50)*100</f>
        <v>81.000454025607354</v>
      </c>
    </row>
    <row r="6" spans="1:4">
      <c r="A6" s="150" t="s">
        <v>5</v>
      </c>
      <c r="B6" s="141">
        <v>3968531.76</v>
      </c>
      <c r="C6" s="136">
        <v>1127359.7409238112</v>
      </c>
      <c r="D6" s="136">
        <f t="shared" si="0"/>
        <v>86.86951525933442</v>
      </c>
    </row>
    <row r="7" spans="1:4">
      <c r="A7" s="150" t="s">
        <v>6</v>
      </c>
      <c r="B7" s="141">
        <v>3945743.65</v>
      </c>
      <c r="C7" s="136">
        <v>1117977.0978307682</v>
      </c>
      <c r="D7" s="136">
        <f t="shared" si="0"/>
        <v>86.146528950921379</v>
      </c>
    </row>
    <row r="8" spans="1:4">
      <c r="A8" s="150" t="s">
        <v>7</v>
      </c>
      <c r="B8" s="141">
        <v>4392931.92</v>
      </c>
      <c r="C8" s="136">
        <v>1241221.7224231465</v>
      </c>
      <c r="D8" s="136">
        <f t="shared" si="0"/>
        <v>95.643232095461002</v>
      </c>
    </row>
    <row r="9" spans="1:4">
      <c r="A9" s="150" t="s">
        <v>8</v>
      </c>
      <c r="B9" s="141">
        <v>3801740.75</v>
      </c>
      <c r="C9" s="136">
        <v>1063709.6255218184</v>
      </c>
      <c r="D9" s="136">
        <f t="shared" si="0"/>
        <v>81.964909861024836</v>
      </c>
    </row>
    <row r="10" spans="1:4">
      <c r="A10" s="150" t="s">
        <v>9</v>
      </c>
      <c r="B10" s="141">
        <v>4064059.39</v>
      </c>
      <c r="C10" s="136">
        <v>1122677.643737379</v>
      </c>
      <c r="D10" s="136">
        <f t="shared" si="0"/>
        <v>86.50873289482567</v>
      </c>
    </row>
    <row r="11" spans="1:4">
      <c r="A11" s="150" t="s">
        <v>10</v>
      </c>
      <c r="B11" s="141">
        <v>4704442.2300000004</v>
      </c>
      <c r="C11" s="136">
        <v>1286090.5947063104</v>
      </c>
      <c r="D11" s="136">
        <f t="shared" si="0"/>
        <v>99.100635304021083</v>
      </c>
    </row>
    <row r="12" spans="1:4">
      <c r="A12" s="150" t="s">
        <v>11</v>
      </c>
      <c r="B12" s="141">
        <v>4616967.47</v>
      </c>
      <c r="C12" s="136">
        <v>1253473.0624921946</v>
      </c>
      <c r="D12" s="136">
        <f t="shared" si="0"/>
        <v>96.587267911573576</v>
      </c>
    </row>
    <row r="13" spans="1:4">
      <c r="A13" s="150" t="s">
        <v>12</v>
      </c>
      <c r="B13" s="141">
        <v>4559387.4400000004</v>
      </c>
      <c r="C13" s="136">
        <v>1216436.7594680043</v>
      </c>
      <c r="D13" s="136">
        <f t="shared" si="0"/>
        <v>93.733408957844404</v>
      </c>
    </row>
    <row r="14" spans="1:4">
      <c r="A14" s="150" t="s">
        <v>13</v>
      </c>
      <c r="B14" s="141">
        <v>5952665.8600000003</v>
      </c>
      <c r="C14" s="136">
        <v>1571038.7595671683</v>
      </c>
      <c r="D14" s="136">
        <f t="shared" si="0"/>
        <v>121.05752098739275</v>
      </c>
    </row>
    <row r="15" spans="1:4">
      <c r="A15" s="150" t="s">
        <v>14</v>
      </c>
      <c r="B15" s="141">
        <v>4989065.47</v>
      </c>
      <c r="C15" s="136">
        <v>1309789.1527043418</v>
      </c>
      <c r="D15" s="136">
        <f t="shared" si="0"/>
        <v>100.92674472668615</v>
      </c>
    </row>
    <row r="16" spans="1:4">
      <c r="A16" s="150" t="s">
        <v>15</v>
      </c>
      <c r="B16" s="141">
        <v>5179741.21</v>
      </c>
      <c r="C16" s="136">
        <v>1349836.5287141253</v>
      </c>
      <c r="D16" s="136">
        <f t="shared" si="0"/>
        <v>104.01262407388316</v>
      </c>
    </row>
    <row r="17" spans="1:4">
      <c r="A17" s="150" t="s">
        <v>16</v>
      </c>
      <c r="B17" s="141">
        <v>5093378.32</v>
      </c>
      <c r="C17" s="136">
        <v>1318230.3224804597</v>
      </c>
      <c r="D17" s="136">
        <f t="shared" si="0"/>
        <v>101.5771851318688</v>
      </c>
    </row>
    <row r="18" spans="1:4">
      <c r="A18" s="150" t="s">
        <v>17</v>
      </c>
      <c r="B18" s="141">
        <v>5766911.25</v>
      </c>
      <c r="C18" s="136">
        <v>1468932.4413131189</v>
      </c>
      <c r="D18" s="136">
        <f t="shared" si="0"/>
        <v>113.1896452333977</v>
      </c>
    </row>
    <row r="19" spans="1:4">
      <c r="A19" s="150" t="s">
        <v>18</v>
      </c>
      <c r="B19" s="141">
        <v>5446461.1600000001</v>
      </c>
      <c r="C19" s="136">
        <v>1360316.1880404213</v>
      </c>
      <c r="D19" s="136">
        <f t="shared" si="0"/>
        <v>104.820141756759</v>
      </c>
    </row>
    <row r="20" spans="1:4">
      <c r="A20" s="150" t="s">
        <v>19</v>
      </c>
      <c r="B20" s="141">
        <v>5916266.0199999996</v>
      </c>
      <c r="C20" s="136">
        <v>1452036.839237592</v>
      </c>
      <c r="D20" s="136">
        <f t="shared" si="0"/>
        <v>111.88774246976618</v>
      </c>
    </row>
    <row r="21" spans="1:4">
      <c r="A21" s="150" t="s">
        <v>20</v>
      </c>
      <c r="B21" s="141">
        <v>5661773.6799999997</v>
      </c>
      <c r="C21" s="136">
        <v>1394089.4547764615</v>
      </c>
      <c r="D21" s="136">
        <f t="shared" si="0"/>
        <v>107.42256510361355</v>
      </c>
    </row>
    <row r="22" spans="1:4">
      <c r="A22" s="150" t="s">
        <v>21</v>
      </c>
      <c r="B22" s="141">
        <v>6103278.6500000004</v>
      </c>
      <c r="C22" s="136">
        <v>1501211.0601957412</v>
      </c>
      <c r="D22" s="136">
        <f t="shared" si="0"/>
        <v>115.67689741545313</v>
      </c>
    </row>
    <row r="23" spans="1:4">
      <c r="A23" s="150" t="s">
        <v>22</v>
      </c>
      <c r="B23" s="141">
        <v>6108588.9299999997</v>
      </c>
      <c r="C23" s="136">
        <v>1487998.004988746</v>
      </c>
      <c r="D23" s="136">
        <f t="shared" si="0"/>
        <v>114.65875594804014</v>
      </c>
    </row>
    <row r="24" spans="1:4">
      <c r="A24" s="150" t="s">
        <v>23</v>
      </c>
      <c r="B24" s="141">
        <v>5875550.71</v>
      </c>
      <c r="C24" s="136">
        <v>1425744.6445557433</v>
      </c>
      <c r="D24" s="136">
        <f t="shared" si="0"/>
        <v>109.86177850794807</v>
      </c>
    </row>
    <row r="25" spans="1:4">
      <c r="A25" s="150" t="s">
        <v>24</v>
      </c>
      <c r="B25" s="141">
        <v>5876891.2400000002</v>
      </c>
      <c r="C25" s="136">
        <v>1427902.8706797061</v>
      </c>
      <c r="D25" s="136">
        <f t="shared" si="0"/>
        <v>110.02808217340896</v>
      </c>
    </row>
    <row r="26" spans="1:4">
      <c r="A26" s="150" t="s">
        <v>25</v>
      </c>
      <c r="B26" s="141">
        <v>5886691.4400000004</v>
      </c>
      <c r="C26" s="136">
        <v>1436542.2200096638</v>
      </c>
      <c r="D26" s="136">
        <f t="shared" si="0"/>
        <v>110.69379344657764</v>
      </c>
    </row>
    <row r="27" spans="1:4">
      <c r="A27" s="150" t="s">
        <v>26</v>
      </c>
      <c r="B27" s="141">
        <v>5423099.8399999999</v>
      </c>
      <c r="C27" s="136">
        <v>1319973.9661043352</v>
      </c>
      <c r="D27" s="136">
        <f t="shared" si="0"/>
        <v>101.71154284475551</v>
      </c>
    </row>
    <row r="28" spans="1:4">
      <c r="A28" s="150" t="s">
        <v>27</v>
      </c>
      <c r="B28" s="141">
        <v>7340386.2300000004</v>
      </c>
      <c r="C28" s="136">
        <v>1799961.3126765536</v>
      </c>
      <c r="D28" s="136">
        <f t="shared" si="0"/>
        <v>138.69731288225472</v>
      </c>
    </row>
    <row r="29" spans="1:4">
      <c r="A29" s="150" t="s">
        <v>28</v>
      </c>
      <c r="B29" s="141">
        <v>6042335.7000000002</v>
      </c>
      <c r="C29" s="136">
        <v>1483943.430562821</v>
      </c>
      <c r="D29" s="136">
        <f t="shared" si="0"/>
        <v>114.34632780094809</v>
      </c>
    </row>
    <row r="30" spans="1:4">
      <c r="A30" s="150" t="s">
        <v>29</v>
      </c>
      <c r="B30" s="141">
        <v>5701225.3700000001</v>
      </c>
      <c r="C30" s="136">
        <v>1401188.3873821842</v>
      </c>
      <c r="D30" s="136">
        <f t="shared" si="0"/>
        <v>107.96957845874053</v>
      </c>
    </row>
    <row r="31" spans="1:4">
      <c r="A31" s="150" t="s">
        <v>30</v>
      </c>
      <c r="B31" s="141">
        <v>7484372.9900000002</v>
      </c>
      <c r="C31" s="136">
        <v>1841237.5801380614</v>
      </c>
      <c r="D31" s="136">
        <f t="shared" si="0"/>
        <v>141.87788534367471</v>
      </c>
    </row>
    <row r="32" spans="1:4">
      <c r="A32" s="150" t="s">
        <v>31</v>
      </c>
      <c r="B32" s="141">
        <v>6726360.5099999998</v>
      </c>
      <c r="C32" s="136">
        <v>1661986.9909418409</v>
      </c>
      <c r="D32" s="136">
        <f t="shared" si="0"/>
        <v>128.06560233570971</v>
      </c>
    </row>
    <row r="33" spans="1:4">
      <c r="A33" s="150" t="s">
        <v>32</v>
      </c>
      <c r="B33" s="141">
        <v>6307635.4299999997</v>
      </c>
      <c r="C33" s="136">
        <v>1564188.0977946846</v>
      </c>
      <c r="D33" s="136">
        <f t="shared" si="0"/>
        <v>120.52963831979488</v>
      </c>
    </row>
    <row r="34" spans="1:4">
      <c r="A34" s="150" t="s">
        <v>33</v>
      </c>
      <c r="B34" s="141">
        <v>9331863.9600000009</v>
      </c>
      <c r="C34" s="136">
        <v>2304476.8943930659</v>
      </c>
      <c r="D34" s="136">
        <f t="shared" si="0"/>
        <v>177.57312371135231</v>
      </c>
    </row>
    <row r="35" spans="1:4">
      <c r="A35" s="150" t="s">
        <v>34</v>
      </c>
      <c r="B35" s="141">
        <v>7604150</v>
      </c>
      <c r="C35" s="136">
        <v>1876970.0515144558</v>
      </c>
      <c r="D35" s="136">
        <f t="shared" si="0"/>
        <v>144.63127661250056</v>
      </c>
    </row>
    <row r="36" spans="1:4">
      <c r="A36" s="150" t="s">
        <v>35</v>
      </c>
      <c r="B36" s="141">
        <v>6012381.8700000001</v>
      </c>
      <c r="C36" s="136">
        <v>1482532.7384181404</v>
      </c>
      <c r="D36" s="136">
        <f t="shared" si="0"/>
        <v>114.2376259036388</v>
      </c>
    </row>
    <row r="37" spans="1:4">
      <c r="A37" s="150" t="s">
        <v>36</v>
      </c>
      <c r="B37" s="141">
        <v>9277246.7799999993</v>
      </c>
      <c r="C37" s="136">
        <v>2293515.3807549584</v>
      </c>
      <c r="D37" s="136">
        <f t="shared" si="0"/>
        <v>176.72847639809035</v>
      </c>
    </row>
    <row r="38" spans="1:4">
      <c r="A38" s="150" t="s">
        <v>37</v>
      </c>
      <c r="B38" s="141">
        <v>7145410.9500000002</v>
      </c>
      <c r="C38" s="136">
        <v>1755417.8858073598</v>
      </c>
      <c r="D38" s="136">
        <f t="shared" si="0"/>
        <v>135.26498710402029</v>
      </c>
    </row>
    <row r="39" spans="1:4">
      <c r="A39" s="150" t="s">
        <v>38</v>
      </c>
      <c r="B39" s="141">
        <v>5600719.0199999996</v>
      </c>
      <c r="C39" s="136">
        <v>1359916.0408213807</v>
      </c>
      <c r="D39" s="136">
        <f t="shared" si="0"/>
        <v>104.78930812514294</v>
      </c>
    </row>
    <row r="40" spans="1:4">
      <c r="A40" s="150" t="s">
        <v>39</v>
      </c>
      <c r="B40" s="141">
        <v>8200424.9100000001</v>
      </c>
      <c r="C40" s="136">
        <v>1972517.2610371057</v>
      </c>
      <c r="D40" s="136">
        <f t="shared" si="0"/>
        <v>151.99373552806654</v>
      </c>
    </row>
    <row r="41" spans="1:4">
      <c r="A41" s="150" t="s">
        <v>40</v>
      </c>
      <c r="B41" s="141">
        <v>7100263.9500000002</v>
      </c>
      <c r="C41" s="136">
        <v>1694909.4808756867</v>
      </c>
      <c r="D41" s="136">
        <f t="shared" si="0"/>
        <v>130.60246846447527</v>
      </c>
    </row>
    <row r="42" spans="1:4">
      <c r="A42" s="150" t="s">
        <v>41</v>
      </c>
      <c r="B42" s="141">
        <v>6068469.04</v>
      </c>
      <c r="C42" s="136">
        <v>1431630.9942555176</v>
      </c>
      <c r="D42" s="136">
        <f t="shared" si="0"/>
        <v>110.31535541557056</v>
      </c>
    </row>
    <row r="43" spans="1:4">
      <c r="A43" s="150" t="s">
        <v>42</v>
      </c>
      <c r="B43" s="141">
        <v>8853965.7400000002</v>
      </c>
      <c r="C43" s="136">
        <v>2071156.3899889826</v>
      </c>
      <c r="D43" s="136">
        <f t="shared" si="0"/>
        <v>159.59444451793246</v>
      </c>
    </row>
    <row r="44" spans="1:4">
      <c r="A44" s="150" t="s">
        <v>43</v>
      </c>
      <c r="B44" s="141">
        <v>7353148.4500000002</v>
      </c>
      <c r="C44" s="136">
        <v>1717423.4380474135</v>
      </c>
      <c r="D44" s="136">
        <f t="shared" si="0"/>
        <v>132.33729761889819</v>
      </c>
    </row>
    <row r="45" spans="1:4">
      <c r="A45" s="150" t="s">
        <v>44</v>
      </c>
      <c r="B45" s="141">
        <v>7908368.6100000003</v>
      </c>
      <c r="C45" s="136">
        <v>1832995.7723464172</v>
      </c>
      <c r="D45" s="136">
        <f t="shared" si="0"/>
        <v>141.24280691952055</v>
      </c>
    </row>
    <row r="46" spans="1:4">
      <c r="A46" s="150" t="s">
        <v>45</v>
      </c>
      <c r="B46" s="141">
        <v>6750049.9500000002</v>
      </c>
      <c r="C46" s="136">
        <v>1546676.0344894747</v>
      </c>
      <c r="D46" s="136">
        <f t="shared" si="0"/>
        <v>119.18023369295609</v>
      </c>
    </row>
    <row r="47" spans="1:4">
      <c r="A47" s="150" t="s">
        <v>46</v>
      </c>
      <c r="B47" s="141">
        <v>7063116.54</v>
      </c>
      <c r="C47" s="136">
        <v>1602235.0026881171</v>
      </c>
      <c r="D47" s="136">
        <f t="shared" si="0"/>
        <v>123.4613699270475</v>
      </c>
    </row>
    <row r="48" spans="1:4">
      <c r="A48" s="150" t="s">
        <v>47</v>
      </c>
      <c r="B48" s="141">
        <v>8701036.8100000005</v>
      </c>
      <c r="C48" s="136">
        <v>1945644.0231123914</v>
      </c>
      <c r="D48" s="136">
        <f t="shared" si="0"/>
        <v>149.92299886147623</v>
      </c>
    </row>
    <row r="49" spans="1:4">
      <c r="A49" s="150" t="s">
        <v>48</v>
      </c>
      <c r="B49" s="141">
        <v>7451629</v>
      </c>
      <c r="C49" s="136">
        <v>1654810.6710844524</v>
      </c>
      <c r="D49" s="136">
        <f t="shared" si="0"/>
        <v>127.51262585027443</v>
      </c>
    </row>
    <row r="50" spans="1:4">
      <c r="A50" s="151" t="s">
        <v>49</v>
      </c>
      <c r="B50" s="147">
        <v>5890218.2300000004</v>
      </c>
      <c r="C50" s="138">
        <v>1297762.209859543</v>
      </c>
      <c r="D50" s="138">
        <f t="shared" si="0"/>
        <v>100</v>
      </c>
    </row>
    <row r="51" spans="1:4">
      <c r="A51" s="150" t="s">
        <v>50</v>
      </c>
      <c r="B51" s="141">
        <v>5957904.6600000001</v>
      </c>
      <c r="C51" s="136">
        <v>1299725.9275257038</v>
      </c>
      <c r="D51" s="136">
        <f t="shared" si="0"/>
        <v>100.15131567641913</v>
      </c>
    </row>
    <row r="52" spans="1:4">
      <c r="A52" s="150" t="s">
        <v>51</v>
      </c>
      <c r="B52" s="141">
        <v>7752066.5700000003</v>
      </c>
      <c r="C52" s="136">
        <v>1680668.482750098</v>
      </c>
      <c r="D52" s="136">
        <f t="shared" si="0"/>
        <v>129.50511811651512</v>
      </c>
    </row>
    <row r="53" spans="1:4">
      <c r="A53" s="150" t="s">
        <v>52</v>
      </c>
      <c r="B53" s="141">
        <v>6431842.54</v>
      </c>
      <c r="C53" s="136">
        <v>1388234.3695703319</v>
      </c>
      <c r="D53" s="136">
        <f t="shared" si="0"/>
        <v>106.97139730402387</v>
      </c>
    </row>
    <row r="54" spans="1:4">
      <c r="A54" s="150" t="s">
        <v>53</v>
      </c>
      <c r="B54" s="141">
        <v>8550273.6600000001</v>
      </c>
      <c r="C54" s="136">
        <v>1837539.5509669879</v>
      </c>
      <c r="D54" s="136">
        <f t="shared" si="0"/>
        <v>141.59293104750407</v>
      </c>
    </row>
    <row r="55" spans="1:4">
      <c r="A55" s="150" t="s">
        <v>54</v>
      </c>
      <c r="B55" s="141">
        <v>7002141.8600000003</v>
      </c>
      <c r="C55" s="136">
        <v>1507577.9685357069</v>
      </c>
      <c r="D55" s="136">
        <f t="shared" si="0"/>
        <v>116.16750411455364</v>
      </c>
    </row>
    <row r="56" spans="1:4">
      <c r="A56" s="150" t="s">
        <v>55</v>
      </c>
      <c r="B56" s="141">
        <v>7514725.1299999999</v>
      </c>
      <c r="C56" s="136">
        <v>1619807.6701722469</v>
      </c>
      <c r="D56" s="136">
        <f t="shared" si="0"/>
        <v>124.81544445245936</v>
      </c>
    </row>
    <row r="57" spans="1:4">
      <c r="A57" s="150" t="s">
        <v>56</v>
      </c>
      <c r="B57" s="141">
        <v>8029338.1900000004</v>
      </c>
      <c r="C57" s="136">
        <v>1723152.2744051092</v>
      </c>
      <c r="D57" s="136">
        <f t="shared" si="0"/>
        <v>132.77873722271559</v>
      </c>
    </row>
    <row r="58" spans="1:4">
      <c r="A58" s="150" t="s">
        <v>57</v>
      </c>
      <c r="B58" s="141">
        <v>7762383.3200000003</v>
      </c>
      <c r="C58" s="136">
        <v>1655180.621568314</v>
      </c>
      <c r="D58" s="136">
        <f t="shared" si="0"/>
        <v>127.54113265075382</v>
      </c>
    </row>
    <row r="59" spans="1:4">
      <c r="A59" s="150" t="s">
        <v>58</v>
      </c>
      <c r="B59" s="141">
        <v>7281562.4699999997</v>
      </c>
      <c r="C59" s="136">
        <v>1544451.2372048036</v>
      </c>
      <c r="D59" s="136">
        <f t="shared" si="0"/>
        <v>119.00880033885097</v>
      </c>
    </row>
    <row r="60" spans="1:4">
      <c r="A60" s="150" t="s">
        <v>59</v>
      </c>
      <c r="B60" s="141">
        <v>9352149.8100000005</v>
      </c>
      <c r="C60" s="136">
        <v>1973826.9109006182</v>
      </c>
      <c r="D60" s="136">
        <f t="shared" si="0"/>
        <v>152.09465153976441</v>
      </c>
    </row>
    <row r="61" spans="1:4">
      <c r="A61" s="150" t="s">
        <v>60</v>
      </c>
      <c r="B61" s="141">
        <v>8023778.6299999999</v>
      </c>
      <c r="C61" s="136">
        <v>1695455.8311428162</v>
      </c>
      <c r="D61" s="136">
        <f t="shared" si="0"/>
        <v>130.64456787706246</v>
      </c>
    </row>
    <row r="62" spans="1:4">
      <c r="A62" s="150" t="s">
        <v>61</v>
      </c>
      <c r="B62" s="141">
        <v>7491622.79</v>
      </c>
      <c r="C62" s="136">
        <v>1579081.9680078579</v>
      </c>
      <c r="D62" s="136">
        <f t="shared" si="0"/>
        <v>121.67729619579247</v>
      </c>
    </row>
    <row r="63" spans="1:4">
      <c r="A63" s="150" t="s">
        <v>62</v>
      </c>
      <c r="B63" s="141">
        <v>5497390.9900000002</v>
      </c>
      <c r="C63" s="136">
        <v>1159449.5674255176</v>
      </c>
      <c r="D63" s="136">
        <f t="shared" si="0"/>
        <v>89.342219908761635</v>
      </c>
    </row>
    <row r="64" spans="1:4">
      <c r="A64" s="150" t="s">
        <v>63</v>
      </c>
      <c r="B64" s="141">
        <v>6072952.6200000001</v>
      </c>
      <c r="C64" s="136">
        <v>1275385.6050200982</v>
      </c>
      <c r="D64" s="136">
        <f t="shared" si="0"/>
        <v>98.275754628279188</v>
      </c>
    </row>
    <row r="65" spans="1:6">
      <c r="A65" s="150" t="s">
        <v>64</v>
      </c>
      <c r="B65" s="141">
        <v>5692689.1100000003</v>
      </c>
      <c r="C65" s="136">
        <v>1185411.3579146618</v>
      </c>
      <c r="D65" s="136">
        <f t="shared" si="0"/>
        <v>91.342724337994014</v>
      </c>
    </row>
    <row r="66" spans="1:6">
      <c r="A66" s="150" t="s">
        <v>65</v>
      </c>
      <c r="B66" s="141">
        <v>7799748.5999999996</v>
      </c>
      <c r="C66" s="136">
        <v>1607731.5001855134</v>
      </c>
      <c r="D66" s="136">
        <f t="shared" si="0"/>
        <v>123.88490649296364</v>
      </c>
    </row>
    <row r="67" spans="1:6">
      <c r="A67" s="150" t="s">
        <v>66</v>
      </c>
      <c r="B67" s="141">
        <v>6930305.2000000002</v>
      </c>
      <c r="C67" s="136">
        <v>1419149.9400010649</v>
      </c>
      <c r="D67" s="136">
        <f t="shared" ref="D67:D93" si="1">(C67/C$50)*100</f>
        <v>109.35361880776755</v>
      </c>
    </row>
    <row r="68" spans="1:6">
      <c r="A68" s="150" t="s">
        <v>67</v>
      </c>
      <c r="B68" s="141">
        <v>7040965.1900000004</v>
      </c>
      <c r="C68" s="136">
        <v>1422730.4982309234</v>
      </c>
      <c r="D68" s="136">
        <f t="shared" si="1"/>
        <v>109.62952129611678</v>
      </c>
    </row>
    <row r="69" spans="1:6">
      <c r="A69" s="150" t="s">
        <v>68</v>
      </c>
      <c r="B69" s="141">
        <v>6647578.1900000004</v>
      </c>
      <c r="C69" s="136">
        <v>1324332.2017623023</v>
      </c>
      <c r="D69" s="136">
        <f t="shared" si="1"/>
        <v>102.04736982637482</v>
      </c>
    </row>
    <row r="70" spans="1:6">
      <c r="A70" s="150" t="s">
        <v>69</v>
      </c>
      <c r="B70" s="141">
        <v>6774477.0599999996</v>
      </c>
      <c r="C70" s="136">
        <v>1336705.5232397534</v>
      </c>
      <c r="D70" s="136">
        <f t="shared" si="1"/>
        <v>103.00080500760038</v>
      </c>
    </row>
    <row r="71" spans="1:6">
      <c r="A71" s="150" t="s">
        <v>70</v>
      </c>
      <c r="B71" s="141">
        <v>9054047.8100000005</v>
      </c>
      <c r="C71" s="136">
        <v>1786068.9351108449</v>
      </c>
      <c r="D71" s="136">
        <f t="shared" si="1"/>
        <v>137.62682574214818</v>
      </c>
    </row>
    <row r="72" spans="1:6">
      <c r="A72" s="150" t="s">
        <v>71</v>
      </c>
      <c r="B72" s="141">
        <v>8384770.2599999998</v>
      </c>
      <c r="C72" s="136">
        <v>1654469.807318541</v>
      </c>
      <c r="D72" s="136">
        <f t="shared" si="1"/>
        <v>127.4863603477562</v>
      </c>
    </row>
    <row r="73" spans="1:6">
      <c r="A73" s="150" t="s">
        <v>72</v>
      </c>
      <c r="B73" s="141">
        <v>7097237.9800000004</v>
      </c>
      <c r="C73" s="136">
        <v>1390928.0081214772</v>
      </c>
      <c r="D73" s="136">
        <f t="shared" si="1"/>
        <v>107.17895755895199</v>
      </c>
    </row>
    <row r="74" spans="1:6">
      <c r="A74" s="150" t="s">
        <v>73</v>
      </c>
      <c r="B74" s="141">
        <v>8581424.3000000007</v>
      </c>
      <c r="C74" s="136">
        <v>1676134.7287085166</v>
      </c>
      <c r="D74" s="136">
        <f t="shared" si="1"/>
        <v>129.15576643967194</v>
      </c>
    </row>
    <row r="75" spans="1:6">
      <c r="A75" s="150" t="s">
        <v>74</v>
      </c>
      <c r="B75" s="141">
        <v>7513866.3799999999</v>
      </c>
      <c r="C75" s="136">
        <v>1463359.1603744738</v>
      </c>
      <c r="D75" s="136">
        <f t="shared" si="1"/>
        <v>112.76019206421901</v>
      </c>
    </row>
    <row r="76" spans="1:6">
      <c r="A76" s="150" t="s">
        <v>75</v>
      </c>
      <c r="B76" s="141">
        <v>7112052.6399999997</v>
      </c>
      <c r="C76" s="136">
        <v>1382253.3049836161</v>
      </c>
      <c r="D76" s="136">
        <f t="shared" si="1"/>
        <v>106.51052207270064</v>
      </c>
    </row>
    <row r="77" spans="1:6">
      <c r="A77" s="150" t="s">
        <v>76</v>
      </c>
      <c r="B77" s="141">
        <v>7971400.0700000003</v>
      </c>
      <c r="C77" s="136">
        <v>1547015.5935847976</v>
      </c>
      <c r="D77" s="136">
        <f t="shared" si="1"/>
        <v>119.20639866314424</v>
      </c>
    </row>
    <row r="78" spans="1:6">
      <c r="A78" s="150" t="s">
        <v>77</v>
      </c>
      <c r="B78" s="141">
        <v>7504188.8600000003</v>
      </c>
      <c r="C78" s="136">
        <v>1456278.5606026794</v>
      </c>
      <c r="D78" s="136">
        <f t="shared" si="1"/>
        <v>112.21459135878926</v>
      </c>
    </row>
    <row r="79" spans="1:6">
      <c r="A79" s="150" t="s">
        <v>85</v>
      </c>
      <c r="B79" s="139">
        <v>6981693.8799999999</v>
      </c>
      <c r="C79" s="136">
        <v>1344823.9497797373</v>
      </c>
      <c r="D79" s="136">
        <f t="shared" si="1"/>
        <v>103.62637620071304</v>
      </c>
    </row>
    <row r="80" spans="1:6">
      <c r="A80" s="152" t="s">
        <v>92</v>
      </c>
      <c r="B80" s="139">
        <v>9586302.3599999994</v>
      </c>
      <c r="C80" s="136">
        <v>1841720.4653915018</v>
      </c>
      <c r="D80" s="136">
        <f t="shared" si="1"/>
        <v>141.91509441400913</v>
      </c>
      <c r="F80" s="112"/>
    </row>
    <row r="81" spans="1:6">
      <c r="A81" s="152" t="s">
        <v>93</v>
      </c>
      <c r="B81" s="139">
        <v>8530204.6500000004</v>
      </c>
      <c r="C81" s="136">
        <v>1636427.3121415006</v>
      </c>
      <c r="D81" s="136">
        <f t="shared" si="1"/>
        <v>126.0960829117232</v>
      </c>
      <c r="F81" s="112"/>
    </row>
    <row r="82" spans="1:6">
      <c r="A82" s="152" t="s">
        <v>107</v>
      </c>
      <c r="B82" s="139">
        <v>7005579.4699999997</v>
      </c>
      <c r="C82" s="136">
        <v>1324093.3819707599</v>
      </c>
      <c r="D82" s="136">
        <f t="shared" si="1"/>
        <v>102.0289673956577</v>
      </c>
      <c r="F82" s="113">
        <v>522.69000000000005</v>
      </c>
    </row>
    <row r="83" spans="1:6">
      <c r="A83" s="152" t="s">
        <v>108</v>
      </c>
      <c r="B83" s="139">
        <v>9764171.7699999996</v>
      </c>
      <c r="C83" s="136">
        <f t="shared" ref="C83:C92" si="2">(B83/F82)*100</f>
        <v>1868061.7134439149</v>
      </c>
      <c r="D83" s="136">
        <f t="shared" si="1"/>
        <v>143.94483821855897</v>
      </c>
      <c r="F83" s="113">
        <v>525.96600000000001</v>
      </c>
    </row>
    <row r="84" spans="1:6">
      <c r="A84" s="152" t="s">
        <v>110</v>
      </c>
      <c r="B84" s="139">
        <v>7866681.4900000002</v>
      </c>
      <c r="C84" s="136">
        <f t="shared" si="2"/>
        <v>1495663.5010628065</v>
      </c>
      <c r="D84" s="136">
        <f t="shared" si="1"/>
        <v>115.24942625850403</v>
      </c>
      <c r="F84" s="113">
        <v>527.42200000000003</v>
      </c>
    </row>
    <row r="85" spans="1:6">
      <c r="A85" s="152" t="s">
        <v>111</v>
      </c>
      <c r="B85" s="139">
        <v>8293008.5099999998</v>
      </c>
      <c r="C85" s="136">
        <f t="shared" si="2"/>
        <v>1572366.8163254471</v>
      </c>
      <c r="D85" s="136">
        <f t="shared" si="1"/>
        <v>121.15985535559896</v>
      </c>
      <c r="F85" s="113">
        <v>531.05600000000004</v>
      </c>
    </row>
    <row r="86" spans="1:6" s="2" customFormat="1">
      <c r="A86" s="152" t="s">
        <v>136</v>
      </c>
      <c r="B86" s="140">
        <v>10001496.76</v>
      </c>
      <c r="C86" s="136">
        <f t="shared" si="2"/>
        <v>1883322.4292729956</v>
      </c>
      <c r="D86" s="136">
        <f t="shared" si="1"/>
        <v>145.12076364720374</v>
      </c>
      <c r="F86" s="113">
        <v>533.197</v>
      </c>
    </row>
    <row r="87" spans="1:6">
      <c r="A87" s="152" t="s">
        <v>137</v>
      </c>
      <c r="B87" s="141">
        <v>6722805.7400000002</v>
      </c>
      <c r="C87" s="136">
        <f t="shared" si="2"/>
        <v>1260848.3806172954</v>
      </c>
      <c r="D87" s="136">
        <f t="shared" si="1"/>
        <v>97.155578351580857</v>
      </c>
      <c r="F87" s="113">
        <v>537.70299999999997</v>
      </c>
    </row>
    <row r="88" spans="1:6">
      <c r="A88" s="152" t="s">
        <v>138</v>
      </c>
      <c r="B88" s="141">
        <v>7575116.6299999999</v>
      </c>
      <c r="C88" s="136">
        <f t="shared" si="2"/>
        <v>1408791.9595018066</v>
      </c>
      <c r="D88" s="136">
        <f t="shared" si="1"/>
        <v>108.55547717438007</v>
      </c>
      <c r="F88" s="113">
        <v>545.68399999999997</v>
      </c>
    </row>
    <row r="89" spans="1:6">
      <c r="A89" s="152" t="s">
        <v>140</v>
      </c>
      <c r="B89" s="142">
        <v>9624439.5</v>
      </c>
      <c r="C89" s="136">
        <f t="shared" si="2"/>
        <v>1763738.6289500885</v>
      </c>
      <c r="D89" s="136">
        <f t="shared" si="1"/>
        <v>135.90614794839635</v>
      </c>
      <c r="F89" s="113">
        <v>548.14499999999998</v>
      </c>
    </row>
    <row r="90" spans="1:6">
      <c r="A90" s="152" t="s">
        <v>141</v>
      </c>
      <c r="B90" s="142">
        <v>7969564.8600000003</v>
      </c>
      <c r="C90" s="136">
        <f t="shared" si="2"/>
        <v>1453915.4530279399</v>
      </c>
      <c r="D90" s="136">
        <f t="shared" si="1"/>
        <v>112.03250040585613</v>
      </c>
      <c r="F90" s="113">
        <v>545.65200000000004</v>
      </c>
    </row>
    <row r="91" spans="1:6">
      <c r="A91" s="152" t="s">
        <v>142</v>
      </c>
      <c r="B91" s="142">
        <v>7316938.7199999997</v>
      </c>
      <c r="C91" s="136">
        <f t="shared" si="2"/>
        <v>1340953.340224172</v>
      </c>
      <c r="D91" s="136">
        <f t="shared" si="1"/>
        <v>103.32812359895296</v>
      </c>
      <c r="F91" s="113">
        <v>542.19399999999996</v>
      </c>
    </row>
    <row r="92" spans="1:6">
      <c r="A92" s="152" t="s">
        <v>143</v>
      </c>
      <c r="B92" s="142">
        <v>10730144.25</v>
      </c>
      <c r="C92" s="136">
        <f t="shared" si="2"/>
        <v>1979023.0526342969</v>
      </c>
      <c r="D92" s="136">
        <f t="shared" si="1"/>
        <v>152.49504397639123</v>
      </c>
      <c r="F92" s="112"/>
    </row>
    <row r="93" spans="1:6">
      <c r="A93" s="153" t="s">
        <v>149</v>
      </c>
      <c r="B93" s="142">
        <v>9068039.5600000005</v>
      </c>
      <c r="C93" s="143">
        <f>(B93/F93)*100</f>
        <v>1680667.1411361324</v>
      </c>
      <c r="D93" s="143">
        <f t="shared" si="1"/>
        <v>129.50501473748656</v>
      </c>
      <c r="F93" s="114">
        <v>539.54999999999995</v>
      </c>
    </row>
    <row r="94" spans="1:6">
      <c r="A94" s="153" t="s">
        <v>150</v>
      </c>
      <c r="B94" s="142">
        <v>9447964.8499999996</v>
      </c>
      <c r="C94" s="143">
        <f>(B94/F94)*100</f>
        <v>1750761.1150951823</v>
      </c>
      <c r="D94" s="143">
        <f>(C94/C$50)*100</f>
        <v>134.90615628919164</v>
      </c>
      <c r="F94" s="114">
        <v>539.649</v>
      </c>
    </row>
    <row r="95" spans="1:6">
      <c r="A95" s="153" t="s">
        <v>151</v>
      </c>
      <c r="B95" s="144">
        <v>9350696.3499999996</v>
      </c>
      <c r="C95" s="143">
        <f>(B95/F95)*100</f>
        <v>1722509.8415224748</v>
      </c>
      <c r="D95" s="143">
        <f>(C95/C50)*100</f>
        <v>132.72923409511998</v>
      </c>
      <c r="E95" s="17"/>
      <c r="F95" s="114">
        <v>542.85299999999995</v>
      </c>
    </row>
    <row r="96" spans="1:6">
      <c r="A96" s="153" t="s">
        <v>153</v>
      </c>
      <c r="B96" s="144">
        <v>8996886.4199999999</v>
      </c>
      <c r="C96" s="143">
        <f>(B96/F96)*100</f>
        <v>1638657.7334984699</v>
      </c>
      <c r="D96" s="143">
        <f>(C96/C50)*100</f>
        <v>126.26794963276224</v>
      </c>
      <c r="E96" s="17"/>
      <c r="F96" s="114">
        <v>549.04</v>
      </c>
    </row>
    <row r="97" spans="1:7">
      <c r="A97" s="153" t="s">
        <v>154</v>
      </c>
      <c r="B97" s="144">
        <v>9465211.0899999999</v>
      </c>
      <c r="C97" s="143">
        <f t="shared" ref="C97:C102" si="3">(B97/F97)*100</f>
        <v>1717359.7502671692</v>
      </c>
      <c r="D97" s="143">
        <f>(C97/C50)*100</f>
        <v>132.33239011120838</v>
      </c>
      <c r="E97" s="17"/>
      <c r="F97" s="114">
        <v>551.149</v>
      </c>
    </row>
    <row r="98" spans="1:7">
      <c r="A98" s="154" t="s">
        <v>157</v>
      </c>
      <c r="B98" s="142">
        <v>9071326.2699999996</v>
      </c>
      <c r="C98" s="143">
        <f t="shared" si="3"/>
        <v>1634959.270774194</v>
      </c>
      <c r="D98" s="143">
        <f>(C98/C50)*100</f>
        <v>125.98296192883794</v>
      </c>
      <c r="F98" s="114">
        <v>554.83500000000004</v>
      </c>
    </row>
    <row r="99" spans="1:7">
      <c r="A99" s="154" t="s">
        <v>158</v>
      </c>
      <c r="B99" s="142">
        <v>7559152.4000000004</v>
      </c>
      <c r="C99" s="143">
        <f t="shared" si="3"/>
        <v>1355165.2465117613</v>
      </c>
      <c r="D99" s="143">
        <f>(C99/C50)*100</f>
        <v>104.42323225442287</v>
      </c>
      <c r="F99" s="112">
        <v>557.803</v>
      </c>
    </row>
    <row r="100" spans="1:7">
      <c r="A100" s="154" t="s">
        <v>159</v>
      </c>
      <c r="B100" s="142">
        <v>9837905.1699999999</v>
      </c>
      <c r="C100" s="143">
        <f t="shared" si="3"/>
        <v>1742554.5142480624</v>
      </c>
      <c r="D100" s="143">
        <f>(C100/C50)*100</f>
        <v>134.27379076145692</v>
      </c>
      <c r="F100" s="112">
        <v>564.56799999999998</v>
      </c>
    </row>
    <row r="101" spans="1:7">
      <c r="A101" s="154" t="s">
        <v>163</v>
      </c>
      <c r="B101" s="142">
        <v>8593761.3499999996</v>
      </c>
      <c r="C101" s="143">
        <f t="shared" si="3"/>
        <v>1508370.7511171801</v>
      </c>
      <c r="D101" s="143">
        <f>(C101/C50)*100</f>
        <v>116.22859254627483</v>
      </c>
      <c r="E101" s="14"/>
      <c r="F101" s="112">
        <v>569.73800000000006</v>
      </c>
    </row>
    <row r="102" spans="1:7">
      <c r="A102" s="153" t="s">
        <v>164</v>
      </c>
      <c r="B102" s="142">
        <v>9022020.4900000002</v>
      </c>
      <c r="C102" s="143">
        <f t="shared" si="3"/>
        <v>1577182.560826804</v>
      </c>
      <c r="D102" s="143">
        <f>(C102/C50)*100</f>
        <v>121.53093601003397</v>
      </c>
      <c r="F102" s="112">
        <v>572.03399999999999</v>
      </c>
    </row>
    <row r="103" spans="1:7">
      <c r="A103" s="154" t="s">
        <v>165</v>
      </c>
      <c r="B103" s="142">
        <v>9303066.0700000003</v>
      </c>
      <c r="C103" s="143">
        <f>(B103/F103)*100</f>
        <v>1615289.5051203431</v>
      </c>
      <c r="D103" s="143">
        <f>(C103/C50)*100</f>
        <v>124.4672939964222</v>
      </c>
      <c r="E103" s="16"/>
      <c r="F103" s="112">
        <v>575.93799999999999</v>
      </c>
    </row>
    <row r="104" spans="1:7">
      <c r="A104" s="154" t="s">
        <v>169</v>
      </c>
      <c r="B104" s="142">
        <v>9338908.7200000007</v>
      </c>
      <c r="C104" s="143">
        <f>(B104/F104)*100</f>
        <v>1612121.7967418907</v>
      </c>
      <c r="D104" s="143">
        <f>(C104/C50)*100</f>
        <v>124.22320395015747</v>
      </c>
      <c r="E104" s="11"/>
      <c r="F104" s="114">
        <v>579.29300000000001</v>
      </c>
    </row>
    <row r="105" spans="1:7">
      <c r="A105" s="154" t="s">
        <v>186</v>
      </c>
      <c r="B105" s="142">
        <v>8855305.8900000006</v>
      </c>
      <c r="C105" s="143">
        <f>(B105/F105)*100</f>
        <v>1522529.5451653835</v>
      </c>
      <c r="D105" s="143">
        <f>(C105/C50)*100</f>
        <v>117.31960859995816</v>
      </c>
      <c r="E105" s="11"/>
      <c r="F105" s="114">
        <v>581.61800000000005</v>
      </c>
    </row>
    <row r="106" spans="1:7">
      <c r="A106" s="154" t="s">
        <v>187</v>
      </c>
      <c r="B106" s="142">
        <v>10760204.060000001</v>
      </c>
      <c r="C106" s="143">
        <f>(B106/F106)*100</f>
        <v>1824081.8414062117</v>
      </c>
      <c r="D106" s="143">
        <f>(C106/C50)*100</f>
        <v>140.5559375629864</v>
      </c>
      <c r="F106" s="114">
        <v>589.89700000000005</v>
      </c>
    </row>
    <row r="107" spans="1:7">
      <c r="A107" s="154" t="s">
        <v>188</v>
      </c>
      <c r="B107" s="142">
        <v>9810118.9600000009</v>
      </c>
      <c r="C107" s="143">
        <f>(B107/F107)*100</f>
        <v>1634287.1212739623</v>
      </c>
      <c r="D107" s="143">
        <f>(C107/C50)*100</f>
        <v>125.93116896591106</v>
      </c>
      <c r="F107" s="114">
        <v>600.26900000000001</v>
      </c>
      <c r="G107" s="11"/>
    </row>
    <row r="108" spans="1:7">
      <c r="D108" s="2"/>
      <c r="E108" s="11"/>
      <c r="F108" s="112"/>
    </row>
    <row r="109" spans="1:7">
      <c r="E109" s="2"/>
      <c r="F109" s="112"/>
      <c r="G109" s="11"/>
    </row>
    <row r="110" spans="1:7">
      <c r="F110" s="112"/>
    </row>
  </sheetData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4"/>
  <sheetViews>
    <sheetView zoomScaleNormal="100" workbookViewId="0">
      <pane ySplit="1" topLeftCell="A86" activePane="bottomLeft" state="frozen"/>
      <selection pane="bottomLeft" activeCell="B95" sqref="B95"/>
    </sheetView>
  </sheetViews>
  <sheetFormatPr defaultRowHeight="15"/>
  <cols>
    <col min="2" max="2" width="17" bestFit="1" customWidth="1"/>
    <col min="3" max="3" width="21.42578125" bestFit="1" customWidth="1"/>
    <col min="4" max="4" width="23" bestFit="1" customWidth="1"/>
    <col min="5" max="5" width="26.5703125" bestFit="1" customWidth="1"/>
  </cols>
  <sheetData>
    <row r="1" spans="1:5">
      <c r="A1" s="148" t="s">
        <v>121</v>
      </c>
      <c r="B1" s="156" t="s">
        <v>80</v>
      </c>
      <c r="C1" s="156" t="s">
        <v>81</v>
      </c>
      <c r="D1" s="156" t="s">
        <v>124</v>
      </c>
      <c r="E1" s="156" t="s">
        <v>123</v>
      </c>
    </row>
    <row r="2" spans="1:5">
      <c r="A2" s="164" t="s">
        <v>1</v>
      </c>
      <c r="B2" s="157">
        <v>574</v>
      </c>
      <c r="C2" s="157">
        <v>650</v>
      </c>
      <c r="D2" s="158">
        <f>(B2/B$50)*100</f>
        <v>81.883024251069898</v>
      </c>
      <c r="E2" s="158">
        <f>(C2/C$50)*100</f>
        <v>74.971164936562857</v>
      </c>
    </row>
    <row r="3" spans="1:5">
      <c r="A3" s="164" t="s">
        <v>2</v>
      </c>
      <c r="B3" s="157">
        <v>701</v>
      </c>
      <c r="C3" s="157">
        <v>600</v>
      </c>
      <c r="D3" s="158">
        <f t="shared" ref="D3:D66" si="0">(B3/B$50)*100</f>
        <v>100</v>
      </c>
      <c r="E3" s="158">
        <f t="shared" ref="E3:E66" si="1">(C3/C$50)*100</f>
        <v>69.20415224913495</v>
      </c>
    </row>
    <row r="4" spans="1:5">
      <c r="A4" s="164" t="s">
        <v>3</v>
      </c>
      <c r="B4" s="157">
        <v>581</v>
      </c>
      <c r="C4" s="157">
        <v>593</v>
      </c>
      <c r="D4" s="158">
        <f t="shared" si="0"/>
        <v>82.881597717546356</v>
      </c>
      <c r="E4" s="158">
        <f t="shared" si="1"/>
        <v>68.396770472895042</v>
      </c>
    </row>
    <row r="5" spans="1:5">
      <c r="A5" s="164" t="s">
        <v>4</v>
      </c>
      <c r="B5" s="157">
        <v>603</v>
      </c>
      <c r="C5" s="157">
        <v>705</v>
      </c>
      <c r="D5" s="158">
        <f t="shared" si="0"/>
        <v>86.019971469329519</v>
      </c>
      <c r="E5" s="158">
        <f t="shared" si="1"/>
        <v>81.31487889273356</v>
      </c>
    </row>
    <row r="6" spans="1:5">
      <c r="A6" s="164" t="s">
        <v>5</v>
      </c>
      <c r="B6" s="157">
        <v>680</v>
      </c>
      <c r="C6" s="157">
        <v>595</v>
      </c>
      <c r="D6" s="158">
        <f t="shared" si="0"/>
        <v>97.004279600570612</v>
      </c>
      <c r="E6" s="158">
        <f t="shared" si="1"/>
        <v>68.627450980392155</v>
      </c>
    </row>
    <row r="7" spans="1:5">
      <c r="A7" s="164" t="s">
        <v>6</v>
      </c>
      <c r="B7" s="157">
        <v>601</v>
      </c>
      <c r="C7" s="157">
        <v>610</v>
      </c>
      <c r="D7" s="158">
        <f t="shared" si="0"/>
        <v>85.734664764621968</v>
      </c>
      <c r="E7" s="158">
        <f t="shared" si="1"/>
        <v>70.35755478662054</v>
      </c>
    </row>
    <row r="8" spans="1:5">
      <c r="A8" s="164" t="s">
        <v>7</v>
      </c>
      <c r="B8" s="157">
        <v>581</v>
      </c>
      <c r="C8" s="157">
        <v>620</v>
      </c>
      <c r="D8" s="158">
        <f t="shared" si="0"/>
        <v>82.881597717546356</v>
      </c>
      <c r="E8" s="158">
        <f t="shared" si="1"/>
        <v>71.510957324106116</v>
      </c>
    </row>
    <row r="9" spans="1:5">
      <c r="A9" s="164" t="s">
        <v>8</v>
      </c>
      <c r="B9" s="157">
        <v>602</v>
      </c>
      <c r="C9" s="157">
        <v>530</v>
      </c>
      <c r="D9" s="158">
        <f t="shared" si="0"/>
        <v>85.877318116975758</v>
      </c>
      <c r="E9" s="158">
        <f t="shared" si="1"/>
        <v>61.130334486735869</v>
      </c>
    </row>
    <row r="10" spans="1:5">
      <c r="A10" s="164" t="s">
        <v>9</v>
      </c>
      <c r="B10" s="157">
        <v>673</v>
      </c>
      <c r="C10" s="157">
        <v>613</v>
      </c>
      <c r="D10" s="158">
        <f t="shared" si="0"/>
        <v>96.005706134094154</v>
      </c>
      <c r="E10" s="158">
        <f t="shared" si="1"/>
        <v>70.703575547866208</v>
      </c>
    </row>
    <row r="11" spans="1:5">
      <c r="A11" s="164" t="s">
        <v>10</v>
      </c>
      <c r="B11" s="157">
        <v>708</v>
      </c>
      <c r="C11" s="157">
        <v>780</v>
      </c>
      <c r="D11" s="158">
        <f t="shared" si="0"/>
        <v>100.99857346647647</v>
      </c>
      <c r="E11" s="158">
        <f t="shared" si="1"/>
        <v>89.965397923875429</v>
      </c>
    </row>
    <row r="12" spans="1:5">
      <c r="A12" s="164" t="s">
        <v>11</v>
      </c>
      <c r="B12" s="157">
        <v>597</v>
      </c>
      <c r="C12" s="157">
        <v>615</v>
      </c>
      <c r="D12" s="158">
        <f t="shared" si="0"/>
        <v>85.164051355206851</v>
      </c>
      <c r="E12" s="158">
        <f t="shared" si="1"/>
        <v>70.934256055363321</v>
      </c>
    </row>
    <row r="13" spans="1:5">
      <c r="A13" s="164" t="s">
        <v>12</v>
      </c>
      <c r="B13" s="157">
        <v>624</v>
      </c>
      <c r="C13" s="157" t="s">
        <v>82</v>
      </c>
      <c r="D13" s="158">
        <f t="shared" si="0"/>
        <v>89.015691868758921</v>
      </c>
      <c r="E13" s="158"/>
    </row>
    <row r="14" spans="1:5">
      <c r="A14" s="164" t="s">
        <v>13</v>
      </c>
      <c r="B14" s="157">
        <v>583</v>
      </c>
      <c r="C14" s="157">
        <v>607</v>
      </c>
      <c r="D14" s="158">
        <f t="shared" si="0"/>
        <v>83.166904422253921</v>
      </c>
      <c r="E14" s="158">
        <f t="shared" si="1"/>
        <v>70.011534025374857</v>
      </c>
    </row>
    <row r="15" spans="1:5">
      <c r="A15" s="164" t="s">
        <v>14</v>
      </c>
      <c r="B15" s="157">
        <v>625</v>
      </c>
      <c r="C15" s="157">
        <v>540</v>
      </c>
      <c r="D15" s="158">
        <f t="shared" si="0"/>
        <v>89.158345221112697</v>
      </c>
      <c r="E15" s="158">
        <f t="shared" si="1"/>
        <v>62.283737024221452</v>
      </c>
    </row>
    <row r="16" spans="1:5">
      <c r="A16" s="164" t="s">
        <v>15</v>
      </c>
      <c r="B16" s="157">
        <v>610</v>
      </c>
      <c r="C16" s="157">
        <v>621</v>
      </c>
      <c r="D16" s="158">
        <f t="shared" si="0"/>
        <v>87.018544935805991</v>
      </c>
      <c r="E16" s="158">
        <f t="shared" si="1"/>
        <v>71.626297577854672</v>
      </c>
    </row>
    <row r="17" spans="1:5">
      <c r="A17" s="164" t="s">
        <v>16</v>
      </c>
      <c r="B17" s="157">
        <v>601</v>
      </c>
      <c r="C17" s="157">
        <v>596</v>
      </c>
      <c r="D17" s="158">
        <f t="shared" si="0"/>
        <v>85.734664764621968</v>
      </c>
      <c r="E17" s="158">
        <f t="shared" si="1"/>
        <v>68.742791234140711</v>
      </c>
    </row>
    <row r="18" spans="1:5">
      <c r="A18" s="164" t="s">
        <v>17</v>
      </c>
      <c r="B18" s="157">
        <v>611</v>
      </c>
      <c r="C18" s="157">
        <v>700</v>
      </c>
      <c r="D18" s="158">
        <f t="shared" si="0"/>
        <v>87.161198288159767</v>
      </c>
      <c r="E18" s="158">
        <f t="shared" si="1"/>
        <v>80.738177623990765</v>
      </c>
    </row>
    <row r="19" spans="1:5">
      <c r="A19" s="164" t="s">
        <v>18</v>
      </c>
      <c r="B19" s="157">
        <v>680</v>
      </c>
      <c r="C19" s="157">
        <v>685</v>
      </c>
      <c r="D19" s="158">
        <f t="shared" si="0"/>
        <v>97.004279600570612</v>
      </c>
      <c r="E19" s="158">
        <f t="shared" si="1"/>
        <v>79.008073817762408</v>
      </c>
    </row>
    <row r="20" spans="1:5">
      <c r="A20" s="164" t="s">
        <v>19</v>
      </c>
      <c r="B20" s="157">
        <v>680</v>
      </c>
      <c r="C20" s="157">
        <v>598</v>
      </c>
      <c r="D20" s="158">
        <f t="shared" si="0"/>
        <v>97.004279600570612</v>
      </c>
      <c r="E20" s="158">
        <f t="shared" si="1"/>
        <v>68.973471741637823</v>
      </c>
    </row>
    <row r="21" spans="1:5">
      <c r="A21" s="164" t="s">
        <v>20</v>
      </c>
      <c r="B21" s="157">
        <v>701</v>
      </c>
      <c r="C21" s="157">
        <v>697</v>
      </c>
      <c r="D21" s="158">
        <f t="shared" si="0"/>
        <v>100</v>
      </c>
      <c r="E21" s="158">
        <f t="shared" si="1"/>
        <v>80.392156862745097</v>
      </c>
    </row>
    <row r="22" spans="1:5">
      <c r="A22" s="164" t="s">
        <v>21</v>
      </c>
      <c r="B22" s="157">
        <v>784</v>
      </c>
      <c r="C22" s="157">
        <v>770</v>
      </c>
      <c r="D22" s="158">
        <f t="shared" si="0"/>
        <v>111.84022824536378</v>
      </c>
      <c r="E22" s="158">
        <f t="shared" si="1"/>
        <v>88.811995386389853</v>
      </c>
    </row>
    <row r="23" spans="1:5">
      <c r="A23" s="164" t="s">
        <v>22</v>
      </c>
      <c r="B23" s="157">
        <v>647</v>
      </c>
      <c r="C23" s="157">
        <v>620</v>
      </c>
      <c r="D23" s="158">
        <f t="shared" si="0"/>
        <v>92.29671897289586</v>
      </c>
      <c r="E23" s="158">
        <f t="shared" si="1"/>
        <v>71.510957324106116</v>
      </c>
    </row>
    <row r="24" spans="1:5">
      <c r="A24" s="164" t="s">
        <v>23</v>
      </c>
      <c r="B24" s="157">
        <v>698</v>
      </c>
      <c r="C24" s="157">
        <v>779</v>
      </c>
      <c r="D24" s="158">
        <f t="shared" si="0"/>
        <v>99.572039942938659</v>
      </c>
      <c r="E24" s="158">
        <f t="shared" si="1"/>
        <v>89.850057670126873</v>
      </c>
    </row>
    <row r="25" spans="1:5">
      <c r="A25" s="164" t="s">
        <v>24</v>
      </c>
      <c r="B25" s="157">
        <v>801</v>
      </c>
      <c r="C25" s="157">
        <v>789</v>
      </c>
      <c r="D25" s="158">
        <f t="shared" si="0"/>
        <v>114.26533523537803</v>
      </c>
      <c r="E25" s="158">
        <f t="shared" si="1"/>
        <v>91.003460207612449</v>
      </c>
    </row>
    <row r="26" spans="1:5">
      <c r="A26" s="164" t="s">
        <v>25</v>
      </c>
      <c r="B26" s="157">
        <v>610</v>
      </c>
      <c r="C26" s="157">
        <v>617</v>
      </c>
      <c r="D26" s="158">
        <f t="shared" si="0"/>
        <v>87.018544935805991</v>
      </c>
      <c r="E26" s="158">
        <f t="shared" si="1"/>
        <v>71.164936562860433</v>
      </c>
    </row>
    <row r="27" spans="1:5">
      <c r="A27" s="164" t="s">
        <v>26</v>
      </c>
      <c r="B27" s="157">
        <v>680</v>
      </c>
      <c r="C27" s="157">
        <v>701</v>
      </c>
      <c r="D27" s="158">
        <f t="shared" si="0"/>
        <v>97.004279600570612</v>
      </c>
      <c r="E27" s="158">
        <f t="shared" si="1"/>
        <v>80.853517877739336</v>
      </c>
    </row>
    <row r="28" spans="1:5">
      <c r="A28" s="164" t="s">
        <v>27</v>
      </c>
      <c r="B28" s="157">
        <v>710</v>
      </c>
      <c r="C28" s="157">
        <v>693</v>
      </c>
      <c r="D28" s="158">
        <f t="shared" si="0"/>
        <v>101.28388017118401</v>
      </c>
      <c r="E28" s="158">
        <f t="shared" si="1"/>
        <v>79.930795847750872</v>
      </c>
    </row>
    <row r="29" spans="1:5">
      <c r="A29" s="164" t="s">
        <v>28</v>
      </c>
      <c r="B29" s="157">
        <v>630</v>
      </c>
      <c r="C29" s="157">
        <v>641</v>
      </c>
      <c r="D29" s="158">
        <f t="shared" si="0"/>
        <v>89.871611982881589</v>
      </c>
      <c r="E29" s="158">
        <f t="shared" si="1"/>
        <v>73.933102652825838</v>
      </c>
    </row>
    <row r="30" spans="1:5">
      <c r="A30" s="164" t="s">
        <v>29</v>
      </c>
      <c r="B30" s="157">
        <v>650</v>
      </c>
      <c r="C30" s="157">
        <v>643</v>
      </c>
      <c r="D30" s="158">
        <f t="shared" si="0"/>
        <v>92.724679029957201</v>
      </c>
      <c r="E30" s="158">
        <f t="shared" si="1"/>
        <v>74.16378316032295</v>
      </c>
    </row>
    <row r="31" spans="1:5">
      <c r="A31" s="164" t="s">
        <v>30</v>
      </c>
      <c r="B31" s="157">
        <v>740</v>
      </c>
      <c r="C31" s="157">
        <v>751</v>
      </c>
      <c r="D31" s="158">
        <f t="shared" si="0"/>
        <v>105.56348074179742</v>
      </c>
      <c r="E31" s="158">
        <f t="shared" si="1"/>
        <v>86.620530565167243</v>
      </c>
    </row>
    <row r="32" spans="1:5">
      <c r="A32" s="164" t="s">
        <v>31</v>
      </c>
      <c r="B32" s="157">
        <v>790</v>
      </c>
      <c r="C32" s="157">
        <v>767</v>
      </c>
      <c r="D32" s="158">
        <f t="shared" si="0"/>
        <v>112.69614835948644</v>
      </c>
      <c r="E32" s="158">
        <f t="shared" si="1"/>
        <v>88.46597462514417</v>
      </c>
    </row>
    <row r="33" spans="1:5">
      <c r="A33" s="164" t="s">
        <v>32</v>
      </c>
      <c r="B33" s="157">
        <v>801</v>
      </c>
      <c r="C33" s="157">
        <v>788</v>
      </c>
      <c r="D33" s="158">
        <f t="shared" si="0"/>
        <v>114.26533523537803</v>
      </c>
      <c r="E33" s="158">
        <f t="shared" si="1"/>
        <v>90.888119953863907</v>
      </c>
    </row>
    <row r="34" spans="1:5">
      <c r="A34" s="164" t="s">
        <v>33</v>
      </c>
      <c r="B34" s="157">
        <v>715</v>
      </c>
      <c r="C34" s="157">
        <v>731</v>
      </c>
      <c r="D34" s="158">
        <f t="shared" si="0"/>
        <v>101.99714693295292</v>
      </c>
      <c r="E34" s="158">
        <f t="shared" si="1"/>
        <v>84.313725490196077</v>
      </c>
    </row>
    <row r="35" spans="1:5">
      <c r="A35" s="164" t="s">
        <v>34</v>
      </c>
      <c r="B35" s="157">
        <v>810</v>
      </c>
      <c r="C35" s="157">
        <v>840</v>
      </c>
      <c r="D35" s="158">
        <f t="shared" si="0"/>
        <v>115.54921540656204</v>
      </c>
      <c r="E35" s="158">
        <f t="shared" si="1"/>
        <v>96.885813148788927</v>
      </c>
    </row>
    <row r="36" spans="1:5">
      <c r="A36" s="164" t="s">
        <v>35</v>
      </c>
      <c r="B36" s="157">
        <v>860</v>
      </c>
      <c r="C36" s="157">
        <v>868</v>
      </c>
      <c r="D36" s="158">
        <f t="shared" si="0"/>
        <v>122.68188302425106</v>
      </c>
      <c r="E36" s="158">
        <f t="shared" si="1"/>
        <v>100.11534025374856</v>
      </c>
    </row>
    <row r="37" spans="1:5">
      <c r="A37" s="164" t="s">
        <v>36</v>
      </c>
      <c r="B37" s="157">
        <v>760</v>
      </c>
      <c r="C37" s="157">
        <v>770</v>
      </c>
      <c r="D37" s="158">
        <f t="shared" si="0"/>
        <v>108.41654778887305</v>
      </c>
      <c r="E37" s="158">
        <f t="shared" si="1"/>
        <v>88.811995386389853</v>
      </c>
    </row>
    <row r="38" spans="1:5">
      <c r="A38" s="164" t="s">
        <v>37</v>
      </c>
      <c r="B38" s="157">
        <v>685</v>
      </c>
      <c r="C38" s="157">
        <v>851</v>
      </c>
      <c r="D38" s="158">
        <f t="shared" si="0"/>
        <v>97.717546362339519</v>
      </c>
      <c r="E38" s="158">
        <f t="shared" si="1"/>
        <v>98.154555940023073</v>
      </c>
    </row>
    <row r="39" spans="1:5">
      <c r="A39" s="164" t="s">
        <v>38</v>
      </c>
      <c r="B39" s="157">
        <v>995</v>
      </c>
      <c r="C39" s="157">
        <v>1109</v>
      </c>
      <c r="D39" s="158">
        <f t="shared" si="0"/>
        <v>141.9400855920114</v>
      </c>
      <c r="E39" s="158">
        <f t="shared" si="1"/>
        <v>127.91234140715109</v>
      </c>
    </row>
    <row r="40" spans="1:5">
      <c r="A40" s="164" t="s">
        <v>39</v>
      </c>
      <c r="B40" s="157">
        <v>1007</v>
      </c>
      <c r="C40" s="157">
        <v>1112</v>
      </c>
      <c r="D40" s="158">
        <f t="shared" si="0"/>
        <v>143.65192582025676</v>
      </c>
      <c r="E40" s="158">
        <f t="shared" si="1"/>
        <v>128.25836216839676</v>
      </c>
    </row>
    <row r="41" spans="1:5">
      <c r="A41" s="164" t="s">
        <v>40</v>
      </c>
      <c r="B41" s="157">
        <v>1189</v>
      </c>
      <c r="C41" s="157">
        <v>1181</v>
      </c>
      <c r="D41" s="158">
        <f t="shared" si="0"/>
        <v>169.61483594864478</v>
      </c>
      <c r="E41" s="158">
        <f t="shared" si="1"/>
        <v>136.21683967704729</v>
      </c>
    </row>
    <row r="42" spans="1:5">
      <c r="A42" s="164" t="s">
        <v>41</v>
      </c>
      <c r="B42" s="157">
        <v>1198</v>
      </c>
      <c r="C42" s="157">
        <v>2018</v>
      </c>
      <c r="D42" s="158">
        <f t="shared" si="0"/>
        <v>170.8987161198288</v>
      </c>
      <c r="E42" s="158">
        <f t="shared" si="1"/>
        <v>232.75663206459055</v>
      </c>
    </row>
    <row r="43" spans="1:5">
      <c r="A43" s="164" t="s">
        <v>42</v>
      </c>
      <c r="B43" s="157">
        <v>1928</v>
      </c>
      <c r="C43" s="157">
        <v>1896</v>
      </c>
      <c r="D43" s="158">
        <f t="shared" si="0"/>
        <v>275.03566333808845</v>
      </c>
      <c r="E43" s="158">
        <f t="shared" si="1"/>
        <v>218.68512110726647</v>
      </c>
    </row>
    <row r="44" spans="1:5">
      <c r="A44" s="164" t="s">
        <v>43</v>
      </c>
      <c r="B44" s="157">
        <v>3118</v>
      </c>
      <c r="C44" s="157">
        <v>2876</v>
      </c>
      <c r="D44" s="158">
        <f t="shared" si="0"/>
        <v>444.793152639087</v>
      </c>
      <c r="E44" s="158">
        <f t="shared" si="1"/>
        <v>331.7185697808535</v>
      </c>
    </row>
    <row r="45" spans="1:5">
      <c r="A45" s="164" t="s">
        <v>44</v>
      </c>
      <c r="B45" s="157">
        <v>3116</v>
      </c>
      <c r="C45" s="157">
        <v>2824</v>
      </c>
      <c r="D45" s="158">
        <f t="shared" si="0"/>
        <v>444.50784593437947</v>
      </c>
      <c r="E45" s="158">
        <f t="shared" si="1"/>
        <v>325.72087658592847</v>
      </c>
    </row>
    <row r="46" spans="1:5">
      <c r="A46" s="164" t="s">
        <v>45</v>
      </c>
      <c r="B46" s="157">
        <v>3529</v>
      </c>
      <c r="C46" s="157">
        <v>3168</v>
      </c>
      <c r="D46" s="158">
        <f t="shared" si="0"/>
        <v>503.42368045649073</v>
      </c>
      <c r="E46" s="158">
        <f t="shared" si="1"/>
        <v>365.39792387543253</v>
      </c>
    </row>
    <row r="47" spans="1:5">
      <c r="A47" s="164" t="s">
        <v>46</v>
      </c>
      <c r="B47" s="157">
        <v>3228</v>
      </c>
      <c r="C47" s="157">
        <v>3129</v>
      </c>
      <c r="D47" s="158">
        <f t="shared" si="0"/>
        <v>460.4850213980028</v>
      </c>
      <c r="E47" s="158">
        <f t="shared" si="1"/>
        <v>360.89965397923874</v>
      </c>
    </row>
    <row r="48" spans="1:5">
      <c r="A48" s="164" t="s">
        <v>47</v>
      </c>
      <c r="B48" s="157">
        <v>3124</v>
      </c>
      <c r="C48" s="157">
        <v>3117</v>
      </c>
      <c r="D48" s="158">
        <f t="shared" si="0"/>
        <v>445.64907275320974</v>
      </c>
      <c r="E48" s="158">
        <f t="shared" si="1"/>
        <v>359.51557093425606</v>
      </c>
    </row>
    <row r="49" spans="1:5">
      <c r="A49" s="164" t="s">
        <v>48</v>
      </c>
      <c r="B49" s="157">
        <v>3011</v>
      </c>
      <c r="C49" s="157">
        <v>2987</v>
      </c>
      <c r="D49" s="158">
        <f t="shared" si="0"/>
        <v>429.52924393723254</v>
      </c>
      <c r="E49" s="158">
        <f t="shared" si="1"/>
        <v>344.5213379469435</v>
      </c>
    </row>
    <row r="50" spans="1:5">
      <c r="A50" s="165" t="s">
        <v>49</v>
      </c>
      <c r="B50" s="159">
        <v>701</v>
      </c>
      <c r="C50" s="159">
        <v>867</v>
      </c>
      <c r="D50" s="160">
        <f>(B50/B$50)*100</f>
        <v>100</v>
      </c>
      <c r="E50" s="160">
        <f t="shared" si="1"/>
        <v>100</v>
      </c>
    </row>
    <row r="51" spans="1:5">
      <c r="A51" s="164" t="s">
        <v>50</v>
      </c>
      <c r="B51" s="157">
        <v>1082</v>
      </c>
      <c r="C51" s="157">
        <v>1118</v>
      </c>
      <c r="D51" s="158">
        <f>(B51/B$50)*100</f>
        <v>154.35092724679029</v>
      </c>
      <c r="E51" s="158">
        <f t="shared" si="1"/>
        <v>128.95040369088812</v>
      </c>
    </row>
    <row r="52" spans="1:5">
      <c r="A52" s="164" t="s">
        <v>51</v>
      </c>
      <c r="B52" s="157">
        <v>1155</v>
      </c>
      <c r="C52" s="157">
        <v>1182</v>
      </c>
      <c r="D52" s="158">
        <f t="shared" si="0"/>
        <v>164.76462196861627</v>
      </c>
      <c r="E52" s="158">
        <f t="shared" si="1"/>
        <v>136.33217993079586</v>
      </c>
    </row>
    <row r="53" spans="1:5">
      <c r="A53" s="164" t="s">
        <v>52</v>
      </c>
      <c r="B53" s="157">
        <v>1232</v>
      </c>
      <c r="C53" s="157">
        <v>1204</v>
      </c>
      <c r="D53" s="158">
        <f t="shared" si="0"/>
        <v>175.74893009985735</v>
      </c>
      <c r="E53" s="158">
        <f t="shared" si="1"/>
        <v>138.86966551326415</v>
      </c>
    </row>
    <row r="54" spans="1:5">
      <c r="A54" s="164" t="s">
        <v>53</v>
      </c>
      <c r="B54" s="157">
        <v>2004</v>
      </c>
      <c r="C54" s="157">
        <v>2038</v>
      </c>
      <c r="D54" s="158">
        <f t="shared" si="0"/>
        <v>285.87731811697574</v>
      </c>
      <c r="E54" s="158">
        <f t="shared" si="1"/>
        <v>235.06343713956173</v>
      </c>
    </row>
    <row r="55" spans="1:5">
      <c r="A55" s="164" t="s">
        <v>54</v>
      </c>
      <c r="B55" s="157">
        <v>1952</v>
      </c>
      <c r="C55" s="157">
        <v>1917</v>
      </c>
      <c r="D55" s="158">
        <f t="shared" si="0"/>
        <v>278.45934379457918</v>
      </c>
      <c r="E55" s="158">
        <f t="shared" si="1"/>
        <v>221.10726643598616</v>
      </c>
    </row>
    <row r="56" spans="1:5">
      <c r="A56" s="164" t="s">
        <v>55</v>
      </c>
      <c r="B56" s="157">
        <v>3162</v>
      </c>
      <c r="C56" s="157">
        <v>2985</v>
      </c>
      <c r="D56" s="158">
        <f t="shared" si="0"/>
        <v>451.06990014265335</v>
      </c>
      <c r="E56" s="158">
        <f t="shared" si="1"/>
        <v>344.29065743944636</v>
      </c>
    </row>
    <row r="57" spans="1:5">
      <c r="A57" s="164" t="s">
        <v>56</v>
      </c>
      <c r="B57" s="157">
        <v>3154</v>
      </c>
      <c r="C57" s="157">
        <v>3013</v>
      </c>
      <c r="D57" s="158">
        <f t="shared" si="0"/>
        <v>449.92867332382309</v>
      </c>
      <c r="E57" s="158">
        <f t="shared" si="1"/>
        <v>347.52018454440599</v>
      </c>
    </row>
    <row r="58" spans="1:5">
      <c r="A58" s="164" t="s">
        <v>57</v>
      </c>
      <c r="B58" s="157">
        <v>3540</v>
      </c>
      <c r="C58" s="157">
        <v>3392</v>
      </c>
      <c r="D58" s="158">
        <f t="shared" si="0"/>
        <v>504.99286733238227</v>
      </c>
      <c r="E58" s="158">
        <f t="shared" si="1"/>
        <v>391.23414071510956</v>
      </c>
    </row>
    <row r="59" spans="1:5">
      <c r="A59" s="164" t="s">
        <v>58</v>
      </c>
      <c r="B59" s="157">
        <v>3256</v>
      </c>
      <c r="C59" s="157">
        <v>3182</v>
      </c>
      <c r="D59" s="158">
        <f t="shared" si="0"/>
        <v>464.47931526390869</v>
      </c>
      <c r="E59" s="158">
        <f t="shared" si="1"/>
        <v>367.01268742791234</v>
      </c>
    </row>
    <row r="60" spans="1:5">
      <c r="A60" s="164" t="s">
        <v>59</v>
      </c>
      <c r="B60" s="157">
        <v>3158</v>
      </c>
      <c r="C60" s="157">
        <v>3202</v>
      </c>
      <c r="D60" s="158">
        <f t="shared" si="0"/>
        <v>450.49928673323825</v>
      </c>
      <c r="E60" s="158">
        <f t="shared" si="1"/>
        <v>369.31949250288352</v>
      </c>
    </row>
    <row r="61" spans="1:5">
      <c r="A61" s="164" t="s">
        <v>60</v>
      </c>
      <c r="B61" s="157">
        <v>3619</v>
      </c>
      <c r="C61" s="157">
        <v>3516</v>
      </c>
      <c r="D61" s="158">
        <f t="shared" si="0"/>
        <v>516.26248216833096</v>
      </c>
      <c r="E61" s="158">
        <f t="shared" si="1"/>
        <v>405.53633217993081</v>
      </c>
    </row>
    <row r="62" spans="1:5">
      <c r="A62" s="164" t="s">
        <v>61</v>
      </c>
      <c r="B62" s="157">
        <v>2977</v>
      </c>
      <c r="C62" s="157">
        <v>2941</v>
      </c>
      <c r="D62" s="158">
        <f t="shared" si="0"/>
        <v>424.67902995720397</v>
      </c>
      <c r="E62" s="158">
        <f t="shared" si="1"/>
        <v>339.21568627450978</v>
      </c>
    </row>
    <row r="63" spans="1:5">
      <c r="A63" s="164" t="s">
        <v>62</v>
      </c>
      <c r="B63" s="157">
        <v>2316</v>
      </c>
      <c r="C63" s="157">
        <v>1965</v>
      </c>
      <c r="D63" s="158">
        <f t="shared" si="0"/>
        <v>330.38516405135522</v>
      </c>
      <c r="E63" s="158">
        <f t="shared" si="1"/>
        <v>226.64359861591694</v>
      </c>
    </row>
    <row r="64" spans="1:5">
      <c r="A64" s="164" t="s">
        <v>63</v>
      </c>
      <c r="B64" s="157">
        <v>2942</v>
      </c>
      <c r="C64" s="157">
        <v>2617</v>
      </c>
      <c r="D64" s="158">
        <f t="shared" si="0"/>
        <v>419.68616262482169</v>
      </c>
      <c r="E64" s="158">
        <f t="shared" si="1"/>
        <v>301.84544405997696</v>
      </c>
    </row>
    <row r="65" spans="1:5">
      <c r="A65" s="164" t="s">
        <v>64</v>
      </c>
      <c r="B65" s="157">
        <v>3124</v>
      </c>
      <c r="C65" s="157">
        <v>3010</v>
      </c>
      <c r="D65" s="158">
        <f t="shared" si="0"/>
        <v>445.64907275320974</v>
      </c>
      <c r="E65" s="158">
        <f t="shared" si="1"/>
        <v>347.17416378316034</v>
      </c>
    </row>
    <row r="66" spans="1:5">
      <c r="A66" s="164" t="s">
        <v>65</v>
      </c>
      <c r="B66" s="157">
        <v>3554</v>
      </c>
      <c r="C66" s="157">
        <v>2997</v>
      </c>
      <c r="D66" s="158">
        <f t="shared" si="0"/>
        <v>506.99001426533528</v>
      </c>
      <c r="E66" s="158">
        <f t="shared" si="1"/>
        <v>345.67474048442904</v>
      </c>
    </row>
    <row r="67" spans="1:5">
      <c r="A67" s="164" t="s">
        <v>66</v>
      </c>
      <c r="B67" s="157">
        <v>3498</v>
      </c>
      <c r="C67" s="157">
        <v>3240</v>
      </c>
      <c r="D67" s="158">
        <f t="shared" ref="D67:D88" si="2">(B67/B$50)*100</f>
        <v>499.0014265335235</v>
      </c>
      <c r="E67" s="158">
        <f t="shared" ref="E67:E90" si="3">(C67/C$50)*100</f>
        <v>373.70242214532874</v>
      </c>
    </row>
    <row r="68" spans="1:5">
      <c r="A68" s="164" t="s">
        <v>67</v>
      </c>
      <c r="B68" s="157">
        <v>3163</v>
      </c>
      <c r="C68" s="157">
        <v>3169</v>
      </c>
      <c r="D68" s="158">
        <f t="shared" si="2"/>
        <v>451.21255349500711</v>
      </c>
      <c r="E68" s="158">
        <f t="shared" si="3"/>
        <v>365.5132641291811</v>
      </c>
    </row>
    <row r="69" spans="1:5">
      <c r="A69" s="164" t="s">
        <v>68</v>
      </c>
      <c r="B69" s="157">
        <v>3492</v>
      </c>
      <c r="C69" s="157">
        <v>3165</v>
      </c>
      <c r="D69" s="158">
        <f t="shared" si="2"/>
        <v>498.14550641940087</v>
      </c>
      <c r="E69" s="158">
        <f t="shared" si="3"/>
        <v>365.05190311418687</v>
      </c>
    </row>
    <row r="70" spans="1:5">
      <c r="A70" s="164" t="s">
        <v>69</v>
      </c>
      <c r="B70" s="157">
        <v>1629</v>
      </c>
      <c r="C70" s="157">
        <v>2023</v>
      </c>
      <c r="D70" s="158">
        <f t="shared" si="2"/>
        <v>232.38231098430813</v>
      </c>
      <c r="E70" s="158">
        <f t="shared" si="3"/>
        <v>233.33333333333334</v>
      </c>
    </row>
    <row r="71" spans="1:5">
      <c r="A71" s="164" t="s">
        <v>70</v>
      </c>
      <c r="B71" s="157">
        <v>2730</v>
      </c>
      <c r="C71" s="157">
        <v>2438</v>
      </c>
      <c r="D71" s="158">
        <f t="shared" si="2"/>
        <v>389.44365192582023</v>
      </c>
      <c r="E71" s="158">
        <f t="shared" si="3"/>
        <v>281.19953863898502</v>
      </c>
    </row>
    <row r="72" spans="1:5">
      <c r="A72" s="164" t="s">
        <v>71</v>
      </c>
      <c r="B72" s="157">
        <v>2239</v>
      </c>
      <c r="C72" s="157">
        <v>2037</v>
      </c>
      <c r="D72" s="158">
        <f t="shared" si="2"/>
        <v>319.40085592011411</v>
      </c>
      <c r="E72" s="158">
        <f t="shared" si="3"/>
        <v>234.94809688581313</v>
      </c>
    </row>
    <row r="73" spans="1:5">
      <c r="A73" s="164" t="s">
        <v>72</v>
      </c>
      <c r="B73" s="157">
        <v>2545</v>
      </c>
      <c r="C73" s="157">
        <v>2253</v>
      </c>
      <c r="D73" s="158">
        <f t="shared" si="2"/>
        <v>363.0527817403709</v>
      </c>
      <c r="E73" s="158">
        <f t="shared" si="3"/>
        <v>259.86159169550172</v>
      </c>
    </row>
    <row r="74" spans="1:5">
      <c r="A74" s="166" t="s">
        <v>73</v>
      </c>
      <c r="B74" s="157">
        <v>1600</v>
      </c>
      <c r="C74" s="157">
        <v>2704</v>
      </c>
      <c r="D74" s="158">
        <f t="shared" si="2"/>
        <v>228.24536376604851</v>
      </c>
      <c r="E74" s="158">
        <f t="shared" si="3"/>
        <v>311.8800461361015</v>
      </c>
    </row>
    <row r="75" spans="1:5">
      <c r="A75" s="166" t="s">
        <v>74</v>
      </c>
      <c r="B75" s="157">
        <v>2588</v>
      </c>
      <c r="C75" s="157">
        <v>2421</v>
      </c>
      <c r="D75" s="158">
        <f t="shared" si="2"/>
        <v>369.18687589158344</v>
      </c>
      <c r="E75" s="158">
        <f t="shared" si="3"/>
        <v>279.23875432525949</v>
      </c>
    </row>
    <row r="76" spans="1:5">
      <c r="A76" s="166" t="s">
        <v>75</v>
      </c>
      <c r="B76" s="157">
        <v>2851</v>
      </c>
      <c r="C76" s="157">
        <v>2516</v>
      </c>
      <c r="D76" s="158">
        <f t="shared" si="2"/>
        <v>406.70470756062764</v>
      </c>
      <c r="E76" s="158">
        <f t="shared" si="3"/>
        <v>290.19607843137254</v>
      </c>
    </row>
    <row r="77" spans="1:5">
      <c r="A77" s="166" t="s">
        <v>76</v>
      </c>
      <c r="B77" s="157">
        <v>3100</v>
      </c>
      <c r="C77" s="157">
        <v>2715</v>
      </c>
      <c r="D77" s="158">
        <f t="shared" si="2"/>
        <v>442.22539229671895</v>
      </c>
      <c r="E77" s="158">
        <f t="shared" si="3"/>
        <v>313.1487889273356</v>
      </c>
    </row>
    <row r="78" spans="1:5">
      <c r="A78" s="166" t="s">
        <v>77</v>
      </c>
      <c r="B78" s="157">
        <v>3010</v>
      </c>
      <c r="C78" s="157">
        <v>2789</v>
      </c>
      <c r="D78" s="158">
        <f t="shared" si="2"/>
        <v>429.38659058487872</v>
      </c>
      <c r="E78" s="158">
        <f t="shared" si="3"/>
        <v>321.68396770472896</v>
      </c>
    </row>
    <row r="79" spans="1:5">
      <c r="A79" s="166" t="s">
        <v>85</v>
      </c>
      <c r="B79" s="157">
        <v>2990</v>
      </c>
      <c r="C79" s="157">
        <v>2834</v>
      </c>
      <c r="D79" s="158">
        <f t="shared" si="2"/>
        <v>426.53352353780309</v>
      </c>
      <c r="E79" s="158">
        <f t="shared" si="3"/>
        <v>326.87427912341411</v>
      </c>
    </row>
    <row r="80" spans="1:5">
      <c r="A80" s="166" t="s">
        <v>92</v>
      </c>
      <c r="B80" s="157">
        <v>3001</v>
      </c>
      <c r="C80" s="157">
        <v>2919</v>
      </c>
      <c r="D80" s="158">
        <f t="shared" si="2"/>
        <v>428.10271041369469</v>
      </c>
      <c r="E80" s="158">
        <f t="shared" si="3"/>
        <v>336.67820069204151</v>
      </c>
    </row>
    <row r="81" spans="1:5">
      <c r="A81" s="166" t="s">
        <v>93</v>
      </c>
      <c r="B81" s="157">
        <v>3250</v>
      </c>
      <c r="C81" s="157">
        <v>3177</v>
      </c>
      <c r="D81" s="158">
        <f t="shared" si="2"/>
        <v>463.62339514978601</v>
      </c>
      <c r="E81" s="158">
        <f t="shared" si="3"/>
        <v>366.43598615916954</v>
      </c>
    </row>
    <row r="82" spans="1:5">
      <c r="A82" s="166" t="s">
        <v>107</v>
      </c>
      <c r="B82" s="157">
        <v>3050</v>
      </c>
      <c r="C82" s="157">
        <v>3010</v>
      </c>
      <c r="D82" s="158">
        <f t="shared" si="2"/>
        <v>435.09272467902997</v>
      </c>
      <c r="E82" s="158">
        <f t="shared" si="3"/>
        <v>347.17416378316034</v>
      </c>
    </row>
    <row r="83" spans="1:5">
      <c r="A83" s="166" t="s">
        <v>108</v>
      </c>
      <c r="B83" s="161">
        <v>3116</v>
      </c>
      <c r="C83" s="161">
        <v>3046</v>
      </c>
      <c r="D83" s="158">
        <f t="shared" si="2"/>
        <v>444.50784593437947</v>
      </c>
      <c r="E83" s="158">
        <f t="shared" si="3"/>
        <v>351.32641291810842</v>
      </c>
    </row>
    <row r="84" spans="1:5">
      <c r="A84" s="166" t="s">
        <v>110</v>
      </c>
      <c r="B84" s="161">
        <v>2826</v>
      </c>
      <c r="C84" s="161">
        <v>3013</v>
      </c>
      <c r="D84" s="158">
        <f t="shared" si="2"/>
        <v>403.13837375178315</v>
      </c>
      <c r="E84" s="158">
        <f t="shared" si="3"/>
        <v>347.52018454440599</v>
      </c>
    </row>
    <row r="85" spans="1:5">
      <c r="A85" s="166" t="s">
        <v>111</v>
      </c>
      <c r="B85" s="161">
        <v>2571</v>
      </c>
      <c r="C85" s="161">
        <v>2998</v>
      </c>
      <c r="D85" s="158">
        <f t="shared" si="2"/>
        <v>366.76176890156921</v>
      </c>
      <c r="E85" s="158">
        <f t="shared" si="3"/>
        <v>345.79008073817761</v>
      </c>
    </row>
    <row r="86" spans="1:5">
      <c r="A86" s="166" t="s">
        <v>136</v>
      </c>
      <c r="B86" s="161">
        <v>2280</v>
      </c>
      <c r="C86" s="161">
        <v>2189</v>
      </c>
      <c r="D86" s="158">
        <f t="shared" si="2"/>
        <v>325.24964336661913</v>
      </c>
      <c r="E86" s="158">
        <f t="shared" si="3"/>
        <v>252.47981545559401</v>
      </c>
    </row>
    <row r="87" spans="1:5">
      <c r="A87" s="166" t="s">
        <v>137</v>
      </c>
      <c r="B87" s="161">
        <v>2147</v>
      </c>
      <c r="C87" s="161">
        <v>2127</v>
      </c>
      <c r="D87" s="158">
        <f t="shared" si="2"/>
        <v>306.2767475035663</v>
      </c>
      <c r="E87" s="158">
        <f t="shared" si="3"/>
        <v>245.32871972318338</v>
      </c>
    </row>
    <row r="88" spans="1:5">
      <c r="A88" s="167" t="s">
        <v>138</v>
      </c>
      <c r="B88" s="161">
        <v>2224</v>
      </c>
      <c r="C88" s="161">
        <v>2215</v>
      </c>
      <c r="D88" s="158">
        <f t="shared" si="2"/>
        <v>317.26105563480741</v>
      </c>
      <c r="E88" s="158">
        <f t="shared" si="3"/>
        <v>255.47866205305652</v>
      </c>
    </row>
    <row r="89" spans="1:5">
      <c r="A89" s="167" t="s">
        <v>140</v>
      </c>
      <c r="B89" s="161">
        <v>2515</v>
      </c>
      <c r="C89" s="161">
        <v>2520</v>
      </c>
      <c r="D89" s="158">
        <f>(B89/B$50)*100</f>
        <v>358.77318116975749</v>
      </c>
      <c r="E89" s="158">
        <f t="shared" si="3"/>
        <v>290.65743944636677</v>
      </c>
    </row>
    <row r="90" spans="1:5">
      <c r="A90" s="167" t="s">
        <v>141</v>
      </c>
      <c r="B90" s="161">
        <v>2560</v>
      </c>
      <c r="C90" s="161">
        <v>2568</v>
      </c>
      <c r="D90" s="158">
        <f>(B90/B$50)*100</f>
        <v>365.19258202567761</v>
      </c>
      <c r="E90" s="158">
        <f t="shared" si="3"/>
        <v>296.19377162629758</v>
      </c>
    </row>
    <row r="91" spans="1:5">
      <c r="A91" s="167" t="s">
        <v>142</v>
      </c>
      <c r="B91" s="161">
        <v>2501</v>
      </c>
      <c r="C91" s="161">
        <v>2497</v>
      </c>
      <c r="D91" s="158">
        <f>(B91/B$50)*100</f>
        <v>356.77603423680455</v>
      </c>
      <c r="E91" s="158">
        <f>(C91/C$50)*100</f>
        <v>288.00461361014993</v>
      </c>
    </row>
    <row r="92" spans="1:5">
      <c r="A92" s="167" t="s">
        <v>143</v>
      </c>
      <c r="B92" s="161">
        <v>2578</v>
      </c>
      <c r="C92" s="161">
        <v>2579</v>
      </c>
      <c r="D92" s="158">
        <f>(B92/B$50)*100</f>
        <v>367.76034236804566</v>
      </c>
      <c r="E92" s="158">
        <f>(C92/C$50)*100</f>
        <v>297.46251441753174</v>
      </c>
    </row>
    <row r="93" spans="1:5">
      <c r="A93" s="167" t="s">
        <v>149</v>
      </c>
      <c r="B93" s="162">
        <v>2865</v>
      </c>
      <c r="C93" s="162">
        <v>2902</v>
      </c>
      <c r="D93" s="158">
        <f>(B93/B50)*100</f>
        <v>408.70185449358064</v>
      </c>
      <c r="E93" s="158">
        <f>(C93/C50)*100</f>
        <v>334.71741637831605</v>
      </c>
    </row>
    <row r="94" spans="1:5">
      <c r="A94" s="167" t="s">
        <v>150</v>
      </c>
      <c r="B94" s="162">
        <v>2895</v>
      </c>
      <c r="C94" s="162">
        <v>2956</v>
      </c>
      <c r="D94" s="158">
        <f>(B94/B50)*100</f>
        <v>412.98145506419399</v>
      </c>
      <c r="E94" s="158">
        <f>(C94/C50)*100</f>
        <v>340.94579008073816</v>
      </c>
    </row>
    <row r="95" spans="1:5">
      <c r="A95" s="166" t="s">
        <v>151</v>
      </c>
      <c r="B95" s="162">
        <v>2901</v>
      </c>
      <c r="C95" s="162">
        <v>2910</v>
      </c>
      <c r="D95" s="163">
        <f>(B95/B50)*100</f>
        <v>413.83737517831668</v>
      </c>
      <c r="E95" s="163">
        <f>(C95/C50)*100</f>
        <v>335.64013840830449</v>
      </c>
    </row>
    <row r="96" spans="1:5">
      <c r="A96" s="166" t="s">
        <v>153</v>
      </c>
      <c r="B96" s="162">
        <v>2756</v>
      </c>
      <c r="C96" s="162">
        <v>2805</v>
      </c>
      <c r="D96" s="163">
        <f>(B96/B50)*100</f>
        <v>393.15263908701854</v>
      </c>
      <c r="E96" s="163">
        <f>(C96/C50)*100</f>
        <v>323.52941176470591</v>
      </c>
    </row>
    <row r="97" spans="1:6">
      <c r="A97" s="166" t="s">
        <v>154</v>
      </c>
      <c r="B97" s="162">
        <v>2246</v>
      </c>
      <c r="C97" s="162">
        <v>2551</v>
      </c>
      <c r="D97" s="163">
        <f>(B97/B50)*100</f>
        <v>320.39942938659061</v>
      </c>
      <c r="E97" s="163">
        <f>(C97/C50)*100</f>
        <v>294.23298731257211</v>
      </c>
      <c r="F97" s="16"/>
    </row>
    <row r="98" spans="1:6">
      <c r="A98" s="167" t="s">
        <v>157</v>
      </c>
      <c r="B98" s="162">
        <v>1782</v>
      </c>
      <c r="C98" s="162">
        <v>1713</v>
      </c>
      <c r="D98" s="163">
        <f>(B98/B50)*100</f>
        <v>254.2082738944365</v>
      </c>
      <c r="E98" s="163">
        <f>(C98/C50)*100</f>
        <v>197.57785467128028</v>
      </c>
    </row>
    <row r="99" spans="1:6">
      <c r="A99" s="167" t="s">
        <v>158</v>
      </c>
      <c r="B99" s="162">
        <v>2828</v>
      </c>
      <c r="C99" s="162">
        <v>2635</v>
      </c>
      <c r="D99" s="163">
        <f>(B99/B50)*100</f>
        <v>403.42368045649073</v>
      </c>
      <c r="E99" s="163">
        <f>(C99/C50)*100</f>
        <v>303.92156862745094</v>
      </c>
    </row>
    <row r="100" spans="1:6">
      <c r="A100" s="167" t="s">
        <v>159</v>
      </c>
      <c r="B100" s="162">
        <v>3406</v>
      </c>
      <c r="C100" s="162">
        <v>2973</v>
      </c>
      <c r="D100" s="163">
        <f>(B100/B50)*100</f>
        <v>485.87731811697574</v>
      </c>
      <c r="E100" s="163">
        <f>(C100/C50)*100</f>
        <v>342.90657439446363</v>
      </c>
    </row>
    <row r="101" spans="1:6">
      <c r="A101" s="167" t="s">
        <v>163</v>
      </c>
      <c r="B101" s="162">
        <v>3560</v>
      </c>
      <c r="C101" s="162">
        <v>3495</v>
      </c>
      <c r="D101" s="163">
        <f>(B101/B50)*100</f>
        <v>507.8459343794579</v>
      </c>
      <c r="E101" s="163">
        <f>(C101/C50)*100</f>
        <v>403.11418685121112</v>
      </c>
    </row>
    <row r="102" spans="1:6">
      <c r="A102" s="167" t="s">
        <v>164</v>
      </c>
      <c r="B102" s="162">
        <v>3640</v>
      </c>
      <c r="C102" s="162">
        <v>3611</v>
      </c>
      <c r="D102" s="163">
        <f>(B102/B50)*100</f>
        <v>519.25820256776035</v>
      </c>
      <c r="E102" s="163">
        <f>(C102/C50)*100</f>
        <v>416.4936562860438</v>
      </c>
    </row>
    <row r="103" spans="1:6">
      <c r="A103" s="167" t="s">
        <v>165</v>
      </c>
      <c r="B103" s="162">
        <v>3341</v>
      </c>
      <c r="C103" s="162">
        <v>3335</v>
      </c>
      <c r="D103" s="163">
        <f>(B103/B50)*100</f>
        <v>476.60485021398006</v>
      </c>
      <c r="E103" s="163">
        <f>(C103/C50)*100</f>
        <v>384.65974625144173</v>
      </c>
      <c r="F103" s="11"/>
    </row>
    <row r="104" spans="1:6">
      <c r="A104" s="167" t="s">
        <v>169</v>
      </c>
      <c r="B104" s="162">
        <v>4064</v>
      </c>
      <c r="C104" s="162">
        <v>4010</v>
      </c>
      <c r="D104" s="163">
        <f>(B104/B50)*100</f>
        <v>579.74322396576326</v>
      </c>
      <c r="E104" s="163">
        <f>(C104/C50)*100</f>
        <v>462.51441753171855</v>
      </c>
      <c r="F104" s="11"/>
    </row>
    <row r="105" spans="1:6">
      <c r="A105" s="167" t="s">
        <v>186</v>
      </c>
      <c r="B105" s="162">
        <v>4732</v>
      </c>
      <c r="C105" s="162">
        <v>4595</v>
      </c>
      <c r="D105" s="163">
        <f>(B105/B50)*100</f>
        <v>675.03566333808851</v>
      </c>
      <c r="E105" s="163">
        <f>(C105/C50)*100</f>
        <v>529.98846597462511</v>
      </c>
    </row>
    <row r="106" spans="1:6">
      <c r="A106" s="167" t="s">
        <v>187</v>
      </c>
      <c r="B106" s="162">
        <v>5200</v>
      </c>
      <c r="C106" s="162">
        <v>5125</v>
      </c>
      <c r="D106" s="163">
        <f>(B106/B50)*100</f>
        <v>741.79743223965761</v>
      </c>
      <c r="E106" s="163">
        <f>(C106/C50)*100</f>
        <v>591.11880046136105</v>
      </c>
    </row>
    <row r="107" spans="1:6">
      <c r="A107" s="167" t="s">
        <v>188</v>
      </c>
      <c r="B107" s="162">
        <v>5430</v>
      </c>
      <c r="C107" s="162">
        <v>5419</v>
      </c>
      <c r="D107" s="163">
        <f>(B107/B50)*100</f>
        <v>774.60770328102706</v>
      </c>
      <c r="E107" s="163">
        <f>(C107/C50)*100</f>
        <v>625.02883506343721</v>
      </c>
    </row>
    <row r="108" spans="1:6">
      <c r="A108" s="167" t="s">
        <v>190</v>
      </c>
      <c r="B108" s="162">
        <v>5380</v>
      </c>
      <c r="C108" s="162">
        <v>5068</v>
      </c>
      <c r="D108" s="163">
        <f>(B108/B50)*100</f>
        <v>767.47503566333808</v>
      </c>
      <c r="E108" s="163">
        <f>(C108/C50)*100</f>
        <v>584.54440599769316</v>
      </c>
    </row>
    <row r="109" spans="1:6">
      <c r="A109" s="168" t="s">
        <v>191</v>
      </c>
      <c r="B109" s="162">
        <v>5939</v>
      </c>
      <c r="C109" s="162">
        <v>5412</v>
      </c>
      <c r="D109" s="163">
        <f>(B109/B50)*100</f>
        <v>847.21825962910134</v>
      </c>
      <c r="E109" s="163">
        <f>(C109/C50)*100</f>
        <v>624.22145328719716</v>
      </c>
    </row>
    <row r="110" spans="1:6">
      <c r="C110" s="2"/>
      <c r="D110" s="11"/>
      <c r="E110" s="2"/>
      <c r="F110" s="11"/>
    </row>
    <row r="111" spans="1:6">
      <c r="C111" s="2"/>
      <c r="D111" s="11"/>
      <c r="E111" s="2"/>
      <c r="F111" s="11"/>
    </row>
    <row r="114" spans="3:6">
      <c r="C114" s="2"/>
      <c r="D114" s="11"/>
      <c r="E114" s="2"/>
      <c r="F114" s="11"/>
    </row>
  </sheetData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9"/>
  <sheetViews>
    <sheetView workbookViewId="0">
      <pane ySplit="1" topLeftCell="A9" activePane="bottomLeft" state="frozen"/>
      <selection pane="bottomLeft" sqref="A1:A1048576"/>
    </sheetView>
  </sheetViews>
  <sheetFormatPr defaultRowHeight="15"/>
  <cols>
    <col min="1" max="1" width="9.140625" style="178"/>
    <col min="2" max="5" width="16.42578125" style="76" customWidth="1"/>
  </cols>
  <sheetData>
    <row r="1" spans="1:5" ht="30">
      <c r="A1" s="173" t="s">
        <v>83</v>
      </c>
      <c r="B1" s="169" t="s">
        <v>84</v>
      </c>
      <c r="C1" s="170" t="s">
        <v>196</v>
      </c>
      <c r="D1" s="169" t="s">
        <v>86</v>
      </c>
      <c r="E1" s="170" t="s">
        <v>132</v>
      </c>
    </row>
    <row r="2" spans="1:5">
      <c r="A2" s="174" t="s">
        <v>13</v>
      </c>
      <c r="B2" s="157">
        <v>44</v>
      </c>
      <c r="C2" s="158">
        <f>(B2/B$38)*100</f>
        <v>34.108527131782942</v>
      </c>
      <c r="D2" s="158">
        <v>8075.57</v>
      </c>
      <c r="E2" s="158">
        <f>(D2/D$38)*100</f>
        <v>37.415167385728473</v>
      </c>
    </row>
    <row r="3" spans="1:5">
      <c r="A3" s="174" t="s">
        <v>14</v>
      </c>
      <c r="B3" s="157">
        <v>25</v>
      </c>
      <c r="C3" s="158">
        <f t="shared" ref="C3:C66" si="0">(B3/B$38)*100</f>
        <v>19.379844961240313</v>
      </c>
      <c r="D3" s="158">
        <v>10352.27</v>
      </c>
      <c r="E3" s="158">
        <f t="shared" ref="E3:E66" si="1">(D3/D$38)*100</f>
        <v>47.963414950555233</v>
      </c>
    </row>
    <row r="4" spans="1:5">
      <c r="A4" s="174" t="s">
        <v>15</v>
      </c>
      <c r="B4" s="157">
        <v>60</v>
      </c>
      <c r="C4" s="158">
        <f t="shared" si="0"/>
        <v>46.511627906976742</v>
      </c>
      <c r="D4" s="158">
        <v>11563.29</v>
      </c>
      <c r="E4" s="158">
        <f t="shared" si="1"/>
        <v>53.57422830583107</v>
      </c>
    </row>
    <row r="5" spans="1:5">
      <c r="A5" s="174" t="s">
        <v>16</v>
      </c>
      <c r="B5" s="157">
        <v>46</v>
      </c>
      <c r="C5" s="158">
        <f t="shared" si="0"/>
        <v>35.65891472868217</v>
      </c>
      <c r="D5" s="158">
        <v>20864.150000000001</v>
      </c>
      <c r="E5" s="158">
        <f t="shared" si="1"/>
        <v>96.666323815030623</v>
      </c>
    </row>
    <row r="6" spans="1:5">
      <c r="A6" s="174" t="s">
        <v>17</v>
      </c>
      <c r="B6" s="157">
        <v>64</v>
      </c>
      <c r="C6" s="158">
        <f t="shared" si="0"/>
        <v>49.612403100775197</v>
      </c>
      <c r="D6" s="158">
        <v>27681.27</v>
      </c>
      <c r="E6" s="158">
        <f t="shared" si="1"/>
        <v>128.25092847929545</v>
      </c>
    </row>
    <row r="7" spans="1:5">
      <c r="A7" s="174" t="s">
        <v>18</v>
      </c>
      <c r="B7" s="157">
        <v>86</v>
      </c>
      <c r="C7" s="158">
        <f t="shared" si="0"/>
        <v>66.666666666666657</v>
      </c>
      <c r="D7" s="158">
        <v>25874.720000000001</v>
      </c>
      <c r="E7" s="158">
        <f t="shared" si="1"/>
        <v>119.88094708594643</v>
      </c>
    </row>
    <row r="8" spans="1:5">
      <c r="A8" s="174" t="s">
        <v>19</v>
      </c>
      <c r="B8" s="157">
        <v>71</v>
      </c>
      <c r="C8" s="158">
        <f t="shared" si="0"/>
        <v>55.038759689922479</v>
      </c>
      <c r="D8" s="158">
        <v>24099.18</v>
      </c>
      <c r="E8" s="158">
        <f t="shared" si="1"/>
        <v>111.65463906062358</v>
      </c>
    </row>
    <row r="9" spans="1:5">
      <c r="A9" s="174" t="s">
        <v>20</v>
      </c>
      <c r="B9" s="157">
        <v>63</v>
      </c>
      <c r="C9" s="158">
        <f t="shared" si="0"/>
        <v>48.837209302325576</v>
      </c>
      <c r="D9" s="158">
        <v>11179.29</v>
      </c>
      <c r="E9" s="158">
        <f t="shared" si="1"/>
        <v>51.795106302539693</v>
      </c>
    </row>
    <row r="10" spans="1:5">
      <c r="A10" s="174" t="s">
        <v>21</v>
      </c>
      <c r="B10" s="157">
        <v>62</v>
      </c>
      <c r="C10" s="158">
        <f t="shared" si="0"/>
        <v>48.062015503875969</v>
      </c>
      <c r="D10" s="158">
        <v>39607</v>
      </c>
      <c r="E10" s="158">
        <f t="shared" si="1"/>
        <v>183.50438850094145</v>
      </c>
    </row>
    <row r="11" spans="1:5">
      <c r="A11" s="174" t="s">
        <v>22</v>
      </c>
      <c r="B11" s="157">
        <v>74</v>
      </c>
      <c r="C11" s="158">
        <f t="shared" si="0"/>
        <v>57.36434108527132</v>
      </c>
      <c r="D11" s="158">
        <v>16278.03</v>
      </c>
      <c r="E11" s="158">
        <f t="shared" si="1"/>
        <v>75.418232664679991</v>
      </c>
    </row>
    <row r="12" spans="1:5">
      <c r="A12" s="174" t="s">
        <v>23</v>
      </c>
      <c r="B12" s="157">
        <v>47</v>
      </c>
      <c r="C12" s="158">
        <f t="shared" si="0"/>
        <v>36.434108527131784</v>
      </c>
      <c r="D12" s="158">
        <v>12592.34</v>
      </c>
      <c r="E12" s="158">
        <f t="shared" si="1"/>
        <v>58.341950955536781</v>
      </c>
    </row>
    <row r="13" spans="1:5">
      <c r="A13" s="174" t="s">
        <v>24</v>
      </c>
      <c r="B13" s="157">
        <v>42</v>
      </c>
      <c r="C13" s="158">
        <f t="shared" si="0"/>
        <v>32.558139534883722</v>
      </c>
      <c r="D13" s="158">
        <v>48169.56</v>
      </c>
      <c r="E13" s="158">
        <f t="shared" si="1"/>
        <v>223.17584397100029</v>
      </c>
    </row>
    <row r="14" spans="1:5">
      <c r="A14" s="174" t="s">
        <v>25</v>
      </c>
      <c r="B14" s="157">
        <v>38</v>
      </c>
      <c r="C14" s="158">
        <f t="shared" si="0"/>
        <v>29.457364341085274</v>
      </c>
      <c r="D14" s="158">
        <v>11512.37</v>
      </c>
      <c r="E14" s="158">
        <f t="shared" si="1"/>
        <v>53.338309315186294</v>
      </c>
    </row>
    <row r="15" spans="1:5">
      <c r="A15" s="174" t="s">
        <v>26</v>
      </c>
      <c r="B15" s="157">
        <v>43</v>
      </c>
      <c r="C15" s="158">
        <f t="shared" si="0"/>
        <v>33.333333333333329</v>
      </c>
      <c r="D15" s="158">
        <v>7261.44</v>
      </c>
      <c r="E15" s="158">
        <f t="shared" si="1"/>
        <v>33.643197082239915</v>
      </c>
    </row>
    <row r="16" spans="1:5">
      <c r="A16" s="174" t="s">
        <v>27</v>
      </c>
      <c r="B16" s="157">
        <v>41</v>
      </c>
      <c r="C16" s="158">
        <f>(B16/B$38)*100</f>
        <v>31.782945736434108</v>
      </c>
      <c r="D16" s="158">
        <v>9832.91</v>
      </c>
      <c r="E16" s="158">
        <f t="shared" si="1"/>
        <v>45.557152441103646</v>
      </c>
    </row>
    <row r="17" spans="1:5">
      <c r="A17" s="174" t="s">
        <v>28</v>
      </c>
      <c r="B17" s="157">
        <v>46</v>
      </c>
      <c r="C17" s="158">
        <f t="shared" si="0"/>
        <v>35.65891472868217</v>
      </c>
      <c r="D17" s="158">
        <v>6479.93</v>
      </c>
      <c r="E17" s="158">
        <f t="shared" si="1"/>
        <v>30.02235948642678</v>
      </c>
    </row>
    <row r="18" spans="1:5">
      <c r="A18" s="174" t="s">
        <v>29</v>
      </c>
      <c r="B18" s="157">
        <v>66</v>
      </c>
      <c r="C18" s="158">
        <f t="shared" si="0"/>
        <v>51.162790697674424</v>
      </c>
      <c r="D18" s="158">
        <v>53237.21</v>
      </c>
      <c r="E18" s="158">
        <f t="shared" si="1"/>
        <v>246.65492631469701</v>
      </c>
    </row>
    <row r="19" spans="1:5">
      <c r="A19" s="174" t="s">
        <v>30</v>
      </c>
      <c r="B19" s="157">
        <v>95</v>
      </c>
      <c r="C19" s="158">
        <f t="shared" si="0"/>
        <v>73.643410852713174</v>
      </c>
      <c r="D19" s="158">
        <v>60228.87</v>
      </c>
      <c r="E19" s="158">
        <f t="shared" si="1"/>
        <v>279.04819752702042</v>
      </c>
    </row>
    <row r="20" spans="1:5">
      <c r="A20" s="174" t="s">
        <v>31</v>
      </c>
      <c r="B20" s="157">
        <v>110</v>
      </c>
      <c r="C20" s="158">
        <f t="shared" si="0"/>
        <v>85.271317829457359</v>
      </c>
      <c r="D20" s="158">
        <v>18483.8</v>
      </c>
      <c r="E20" s="158">
        <f t="shared" si="1"/>
        <v>85.637852303221678</v>
      </c>
    </row>
    <row r="21" spans="1:5">
      <c r="A21" s="174" t="s">
        <v>32</v>
      </c>
      <c r="B21" s="157">
        <v>196</v>
      </c>
      <c r="C21" s="158">
        <f t="shared" si="0"/>
        <v>151.93798449612405</v>
      </c>
      <c r="D21" s="158">
        <v>32089.46</v>
      </c>
      <c r="E21" s="158">
        <f t="shared" si="1"/>
        <v>148.67464677015226</v>
      </c>
    </row>
    <row r="22" spans="1:5">
      <c r="A22" s="174" t="s">
        <v>33</v>
      </c>
      <c r="B22" s="157">
        <v>119</v>
      </c>
      <c r="C22" s="158">
        <f t="shared" si="0"/>
        <v>92.248062015503876</v>
      </c>
      <c r="D22" s="158">
        <v>17651.419999999998</v>
      </c>
      <c r="E22" s="158">
        <f t="shared" si="1"/>
        <v>81.781327373274621</v>
      </c>
    </row>
    <row r="23" spans="1:5">
      <c r="A23" s="174" t="s">
        <v>34</v>
      </c>
      <c r="B23" s="157">
        <v>120</v>
      </c>
      <c r="C23" s="158">
        <f t="shared" si="0"/>
        <v>93.023255813953483</v>
      </c>
      <c r="D23" s="158">
        <v>20518.009999999998</v>
      </c>
      <c r="E23" s="158">
        <f t="shared" si="1"/>
        <v>95.062612121751243</v>
      </c>
    </row>
    <row r="24" spans="1:5">
      <c r="A24" s="174" t="s">
        <v>35</v>
      </c>
      <c r="B24" s="157">
        <v>107</v>
      </c>
      <c r="C24" s="158">
        <f t="shared" si="0"/>
        <v>82.945736434108525</v>
      </c>
      <c r="D24" s="158">
        <v>24483.64</v>
      </c>
      <c r="E24" s="158">
        <f t="shared" si="1"/>
        <v>113.43589230381473</v>
      </c>
    </row>
    <row r="25" spans="1:5">
      <c r="A25" s="174" t="s">
        <v>36</v>
      </c>
      <c r="B25" s="157">
        <v>70</v>
      </c>
      <c r="C25" s="158">
        <f t="shared" si="0"/>
        <v>54.263565891472865</v>
      </c>
      <c r="D25" s="158">
        <v>45232.54</v>
      </c>
      <c r="E25" s="158">
        <f t="shared" si="1"/>
        <v>209.56824786134712</v>
      </c>
    </row>
    <row r="26" spans="1:5">
      <c r="A26" s="174" t="s">
        <v>37</v>
      </c>
      <c r="B26" s="157">
        <v>50</v>
      </c>
      <c r="C26" s="158">
        <f t="shared" si="0"/>
        <v>38.759689922480625</v>
      </c>
      <c r="D26" s="158">
        <v>14183.1</v>
      </c>
      <c r="E26" s="158">
        <f t="shared" si="1"/>
        <v>65.712149179379978</v>
      </c>
    </row>
    <row r="27" spans="1:5">
      <c r="A27" s="174" t="s">
        <v>38</v>
      </c>
      <c r="B27" s="157">
        <v>92</v>
      </c>
      <c r="C27" s="158">
        <f t="shared" si="0"/>
        <v>71.31782945736434</v>
      </c>
      <c r="D27" s="158">
        <v>11351.84</v>
      </c>
      <c r="E27" s="158">
        <f t="shared" si="1"/>
        <v>52.594552921466587</v>
      </c>
    </row>
    <row r="28" spans="1:5">
      <c r="A28" s="174" t="s">
        <v>39</v>
      </c>
      <c r="B28" s="157">
        <v>101</v>
      </c>
      <c r="C28" s="158">
        <f t="shared" si="0"/>
        <v>78.294573643410843</v>
      </c>
      <c r="D28" s="158">
        <v>47224.92</v>
      </c>
      <c r="E28" s="158">
        <f t="shared" si="1"/>
        <v>218.79920384290349</v>
      </c>
    </row>
    <row r="29" spans="1:5">
      <c r="A29" s="174" t="s">
        <v>40</v>
      </c>
      <c r="B29" s="157">
        <v>292</v>
      </c>
      <c r="C29" s="158">
        <f t="shared" si="0"/>
        <v>226.35658914728683</v>
      </c>
      <c r="D29" s="158">
        <v>1054323.71</v>
      </c>
      <c r="E29" s="158">
        <f t="shared" si="1"/>
        <v>4884.8190391999879</v>
      </c>
    </row>
    <row r="30" spans="1:5">
      <c r="A30" s="174" t="s">
        <v>41</v>
      </c>
      <c r="B30" s="157">
        <v>387</v>
      </c>
      <c r="C30" s="158">
        <f t="shared" si="0"/>
        <v>300</v>
      </c>
      <c r="D30" s="158">
        <v>26705.81</v>
      </c>
      <c r="E30" s="158">
        <f t="shared" si="1"/>
        <v>123.73149527791369</v>
      </c>
    </row>
    <row r="31" spans="1:5">
      <c r="A31" s="174" t="s">
        <v>42</v>
      </c>
      <c r="B31" s="157">
        <v>81</v>
      </c>
      <c r="C31" s="158">
        <f t="shared" si="0"/>
        <v>62.790697674418603</v>
      </c>
      <c r="D31" s="158">
        <v>9278</v>
      </c>
      <c r="E31" s="158">
        <f t="shared" si="1"/>
        <v>42.986182152441103</v>
      </c>
    </row>
    <row r="32" spans="1:5">
      <c r="A32" s="174" t="s">
        <v>43</v>
      </c>
      <c r="B32" s="157">
        <v>106</v>
      </c>
      <c r="C32" s="158">
        <f t="shared" si="0"/>
        <v>82.170542635658919</v>
      </c>
      <c r="D32" s="158">
        <v>14322.76</v>
      </c>
      <c r="E32" s="158">
        <f t="shared" si="1"/>
        <v>66.359212145472881</v>
      </c>
    </row>
    <row r="33" spans="1:5">
      <c r="A33" s="174" t="s">
        <v>44</v>
      </c>
      <c r="B33" s="157">
        <v>166</v>
      </c>
      <c r="C33" s="158">
        <f t="shared" si="0"/>
        <v>128.68217054263567</v>
      </c>
      <c r="D33" s="158">
        <v>41030.81</v>
      </c>
      <c r="E33" s="158">
        <f t="shared" si="1"/>
        <v>190.10108563507242</v>
      </c>
    </row>
    <row r="34" spans="1:5">
      <c r="A34" s="174" t="s">
        <v>45</v>
      </c>
      <c r="B34" s="157">
        <v>121</v>
      </c>
      <c r="C34" s="158">
        <f t="shared" si="0"/>
        <v>93.798449612403104</v>
      </c>
      <c r="D34" s="158">
        <v>14974.05</v>
      </c>
      <c r="E34" s="158">
        <f t="shared" si="1"/>
        <v>69.376723524440692</v>
      </c>
    </row>
    <row r="35" spans="1:5">
      <c r="A35" s="174" t="s">
        <v>46</v>
      </c>
      <c r="B35" s="157">
        <v>117</v>
      </c>
      <c r="C35" s="158">
        <f t="shared" si="0"/>
        <v>90.697674418604649</v>
      </c>
      <c r="D35" s="158">
        <v>13525.85</v>
      </c>
      <c r="E35" s="158">
        <f t="shared" si="1"/>
        <v>62.667024344319408</v>
      </c>
    </row>
    <row r="36" spans="1:5">
      <c r="A36" s="174" t="s">
        <v>47</v>
      </c>
      <c r="B36" s="157">
        <v>107</v>
      </c>
      <c r="C36" s="158">
        <f t="shared" si="0"/>
        <v>82.945736434108525</v>
      </c>
      <c r="D36" s="158">
        <v>14408.56</v>
      </c>
      <c r="E36" s="158">
        <f t="shared" si="1"/>
        <v>66.756734718083294</v>
      </c>
    </row>
    <row r="37" spans="1:5">
      <c r="A37" s="174" t="s">
        <v>48</v>
      </c>
      <c r="B37" s="157">
        <v>70</v>
      </c>
      <c r="C37" s="158">
        <f t="shared" si="0"/>
        <v>54.263565891472865</v>
      </c>
      <c r="D37" s="158">
        <v>14587.57</v>
      </c>
      <c r="E37" s="158">
        <f t="shared" si="1"/>
        <v>67.586111358211383</v>
      </c>
    </row>
    <row r="38" spans="1:5">
      <c r="A38" s="175" t="s">
        <v>49</v>
      </c>
      <c r="B38" s="159">
        <v>129</v>
      </c>
      <c r="C38" s="160">
        <f t="shared" si="0"/>
        <v>100</v>
      </c>
      <c r="D38" s="160">
        <v>21583.68</v>
      </c>
      <c r="E38" s="160">
        <f t="shared" si="1"/>
        <v>100</v>
      </c>
    </row>
    <row r="39" spans="1:5">
      <c r="A39" s="174" t="s">
        <v>50</v>
      </c>
      <c r="B39" s="157">
        <v>467</v>
      </c>
      <c r="C39" s="158">
        <f t="shared" si="0"/>
        <v>362.01550387596899</v>
      </c>
      <c r="D39" s="158">
        <v>38602.25</v>
      </c>
      <c r="E39" s="158">
        <f t="shared" si="1"/>
        <v>178.84925091550653</v>
      </c>
    </row>
    <row r="40" spans="1:5">
      <c r="A40" s="174" t="s">
        <v>51</v>
      </c>
      <c r="B40" s="157">
        <v>79</v>
      </c>
      <c r="C40" s="158">
        <f t="shared" si="0"/>
        <v>61.240310077519375</v>
      </c>
      <c r="D40" s="158">
        <v>12737.75</v>
      </c>
      <c r="E40" s="158">
        <f t="shared" si="1"/>
        <v>59.015654420376876</v>
      </c>
    </row>
    <row r="41" spans="1:5">
      <c r="A41" s="174" t="s">
        <v>52</v>
      </c>
      <c r="B41" s="157">
        <v>101</v>
      </c>
      <c r="C41" s="158">
        <f t="shared" si="0"/>
        <v>78.294573643410843</v>
      </c>
      <c r="D41" s="158">
        <v>18403.3</v>
      </c>
      <c r="E41" s="158">
        <f t="shared" si="1"/>
        <v>85.264885320760868</v>
      </c>
    </row>
    <row r="42" spans="1:5">
      <c r="A42" s="174" t="s">
        <v>53</v>
      </c>
      <c r="B42" s="157">
        <v>94</v>
      </c>
      <c r="C42" s="158">
        <f t="shared" si="0"/>
        <v>72.868217054263567</v>
      </c>
      <c r="D42" s="158">
        <v>14797.15</v>
      </c>
      <c r="E42" s="158">
        <f t="shared" si="1"/>
        <v>68.557122789070263</v>
      </c>
    </row>
    <row r="43" spans="1:5">
      <c r="A43" s="174" t="s">
        <v>54</v>
      </c>
      <c r="B43" s="157">
        <v>87</v>
      </c>
      <c r="C43" s="158">
        <f t="shared" si="0"/>
        <v>67.441860465116278</v>
      </c>
      <c r="D43" s="158">
        <v>13076.73</v>
      </c>
      <c r="E43" s="158">
        <f t="shared" si="1"/>
        <v>60.586192901303207</v>
      </c>
    </row>
    <row r="44" spans="1:5">
      <c r="A44" s="174" t="s">
        <v>55</v>
      </c>
      <c r="B44" s="157">
        <v>70</v>
      </c>
      <c r="C44" s="158">
        <f t="shared" si="0"/>
        <v>54.263565891472865</v>
      </c>
      <c r="D44" s="158">
        <v>13773.82</v>
      </c>
      <c r="E44" s="158">
        <f t="shared" si="1"/>
        <v>63.815901644205255</v>
      </c>
    </row>
    <row r="45" spans="1:5">
      <c r="A45" s="174" t="s">
        <v>56</v>
      </c>
      <c r="B45" s="157">
        <v>164</v>
      </c>
      <c r="C45" s="158">
        <f t="shared" si="0"/>
        <v>127.13178294573643</v>
      </c>
      <c r="D45" s="158">
        <v>73396.13</v>
      </c>
      <c r="E45" s="158">
        <f t="shared" si="1"/>
        <v>340.05382770686003</v>
      </c>
    </row>
    <row r="46" spans="1:5">
      <c r="A46" s="174" t="s">
        <v>57</v>
      </c>
      <c r="B46" s="157">
        <v>85</v>
      </c>
      <c r="C46" s="158">
        <f t="shared" si="0"/>
        <v>65.891472868217051</v>
      </c>
      <c r="D46" s="158">
        <v>17540.02</v>
      </c>
      <c r="E46" s="158">
        <f t="shared" si="1"/>
        <v>81.265196667111454</v>
      </c>
    </row>
    <row r="47" spans="1:5">
      <c r="A47" s="174" t="s">
        <v>58</v>
      </c>
      <c r="B47" s="157">
        <v>424</v>
      </c>
      <c r="C47" s="158">
        <f t="shared" si="0"/>
        <v>328.68217054263567</v>
      </c>
      <c r="D47" s="158">
        <v>37321.32</v>
      </c>
      <c r="E47" s="158">
        <f t="shared" si="1"/>
        <v>172.91453542676689</v>
      </c>
    </row>
    <row r="48" spans="1:5">
      <c r="A48" s="174" t="s">
        <v>59</v>
      </c>
      <c r="B48" s="157">
        <v>273</v>
      </c>
      <c r="C48" s="158">
        <f t="shared" si="0"/>
        <v>211.62790697674421</v>
      </c>
      <c r="D48" s="158">
        <v>18650.79</v>
      </c>
      <c r="E48" s="158">
        <f t="shared" si="1"/>
        <v>86.411538718142594</v>
      </c>
    </row>
    <row r="49" spans="1:5">
      <c r="A49" s="174" t="s">
        <v>60</v>
      </c>
      <c r="B49" s="157">
        <v>896</v>
      </c>
      <c r="C49" s="158">
        <f t="shared" si="0"/>
        <v>694.5736434108527</v>
      </c>
      <c r="D49" s="158">
        <v>50375.54</v>
      </c>
      <c r="E49" s="158">
        <f t="shared" si="1"/>
        <v>233.39643656688756</v>
      </c>
    </row>
    <row r="50" spans="1:5">
      <c r="A50" s="174" t="s">
        <v>61</v>
      </c>
      <c r="B50" s="157">
        <v>156</v>
      </c>
      <c r="C50" s="158">
        <f t="shared" si="0"/>
        <v>120.93023255813952</v>
      </c>
      <c r="D50" s="158">
        <v>27656.42</v>
      </c>
      <c r="E50" s="158">
        <f t="shared" si="1"/>
        <v>128.13579519340539</v>
      </c>
    </row>
    <row r="51" spans="1:5">
      <c r="A51" s="174" t="s">
        <v>62</v>
      </c>
      <c r="B51" s="157">
        <v>151</v>
      </c>
      <c r="C51" s="158">
        <f t="shared" si="0"/>
        <v>117.05426356589147</v>
      </c>
      <c r="D51" s="158">
        <v>30789.23</v>
      </c>
      <c r="E51" s="158">
        <f t="shared" si="1"/>
        <v>142.65051186822637</v>
      </c>
    </row>
    <row r="52" spans="1:5">
      <c r="A52" s="174" t="s">
        <v>63</v>
      </c>
      <c r="B52" s="157">
        <v>190</v>
      </c>
      <c r="C52" s="158">
        <f t="shared" si="0"/>
        <v>147.28682170542635</v>
      </c>
      <c r="D52" s="158">
        <v>18534.84</v>
      </c>
      <c r="E52" s="158">
        <f t="shared" si="1"/>
        <v>85.874327269492497</v>
      </c>
    </row>
    <row r="53" spans="1:5">
      <c r="A53" s="174" t="s">
        <v>64</v>
      </c>
      <c r="B53" s="157">
        <v>59</v>
      </c>
      <c r="C53" s="158">
        <f t="shared" si="0"/>
        <v>45.736434108527128</v>
      </c>
      <c r="D53" s="158">
        <v>11888.66</v>
      </c>
      <c r="E53" s="158">
        <f t="shared" si="1"/>
        <v>55.081709884505322</v>
      </c>
    </row>
    <row r="54" spans="1:5">
      <c r="A54" s="174" t="s">
        <v>65</v>
      </c>
      <c r="B54" s="157">
        <v>275</v>
      </c>
      <c r="C54" s="158">
        <f t="shared" si="0"/>
        <v>213.1782945736434</v>
      </c>
      <c r="D54" s="158">
        <v>42347.55</v>
      </c>
      <c r="E54" s="158">
        <f t="shared" si="1"/>
        <v>196.20171351687944</v>
      </c>
    </row>
    <row r="55" spans="1:5">
      <c r="A55" s="174" t="s">
        <v>66</v>
      </c>
      <c r="B55" s="157">
        <v>134</v>
      </c>
      <c r="C55" s="158">
        <f t="shared" si="0"/>
        <v>103.87596899224806</v>
      </c>
      <c r="D55" s="158">
        <v>20073.5</v>
      </c>
      <c r="E55" s="158">
        <f t="shared" si="1"/>
        <v>93.003139409034972</v>
      </c>
    </row>
    <row r="56" spans="1:5">
      <c r="A56" s="174" t="s">
        <v>67</v>
      </c>
      <c r="B56" s="157">
        <v>96</v>
      </c>
      <c r="C56" s="158">
        <f t="shared" si="0"/>
        <v>74.418604651162795</v>
      </c>
      <c r="D56" s="158">
        <v>9784.65</v>
      </c>
      <c r="E56" s="158">
        <f t="shared" si="1"/>
        <v>45.33355757683583</v>
      </c>
    </row>
    <row r="57" spans="1:5">
      <c r="A57" s="174" t="s">
        <v>68</v>
      </c>
      <c r="B57" s="157">
        <v>261</v>
      </c>
      <c r="C57" s="158">
        <f t="shared" si="0"/>
        <v>202.32558139534885</v>
      </c>
      <c r="D57" s="158">
        <v>24691.49</v>
      </c>
      <c r="E57" s="158">
        <f t="shared" si="1"/>
        <v>114.39888841939836</v>
      </c>
    </row>
    <row r="58" spans="1:5">
      <c r="A58" s="174" t="s">
        <v>69</v>
      </c>
      <c r="B58" s="157">
        <v>161</v>
      </c>
      <c r="C58" s="158">
        <f t="shared" si="0"/>
        <v>124.8062015503876</v>
      </c>
      <c r="D58" s="158">
        <v>19801.27</v>
      </c>
      <c r="E58" s="158">
        <f t="shared" si="1"/>
        <v>91.741862370087034</v>
      </c>
    </row>
    <row r="59" spans="1:5">
      <c r="A59" s="174" t="s">
        <v>70</v>
      </c>
      <c r="B59" s="157">
        <v>346</v>
      </c>
      <c r="C59" s="158">
        <f t="shared" si="0"/>
        <v>268.2170542635659</v>
      </c>
      <c r="D59" s="158">
        <v>40180.01</v>
      </c>
      <c r="E59" s="158">
        <f t="shared" si="1"/>
        <v>186.15921844652999</v>
      </c>
    </row>
    <row r="60" spans="1:5">
      <c r="A60" s="174" t="s">
        <v>71</v>
      </c>
      <c r="B60" s="157">
        <v>208</v>
      </c>
      <c r="C60" s="158">
        <f t="shared" si="0"/>
        <v>161.24031007751938</v>
      </c>
      <c r="D60" s="158">
        <v>27695.83</v>
      </c>
      <c r="E60" s="158">
        <f t="shared" si="1"/>
        <v>128.31838685525361</v>
      </c>
    </row>
    <row r="61" spans="1:5">
      <c r="A61" s="174" t="s">
        <v>72</v>
      </c>
      <c r="B61" s="157">
        <v>88</v>
      </c>
      <c r="C61" s="158">
        <f t="shared" si="0"/>
        <v>68.217054263565885</v>
      </c>
      <c r="D61" s="158">
        <v>23861.37</v>
      </c>
      <c r="E61" s="158">
        <f t="shared" si="1"/>
        <v>110.55283436374148</v>
      </c>
    </row>
    <row r="62" spans="1:5">
      <c r="A62" s="174" t="s">
        <v>73</v>
      </c>
      <c r="B62" s="157">
        <v>112</v>
      </c>
      <c r="C62" s="158">
        <f t="shared" si="0"/>
        <v>86.821705426356587</v>
      </c>
      <c r="D62" s="158">
        <v>21923.17</v>
      </c>
      <c r="E62" s="158">
        <f t="shared" si="1"/>
        <v>101.57290137733695</v>
      </c>
    </row>
    <row r="63" spans="1:5">
      <c r="A63" s="174" t="s">
        <v>74</v>
      </c>
      <c r="B63" s="157">
        <v>417</v>
      </c>
      <c r="C63" s="158">
        <f t="shared" si="0"/>
        <v>323.25581395348837</v>
      </c>
      <c r="D63" s="158">
        <v>41231.919999999998</v>
      </c>
      <c r="E63" s="158">
        <f t="shared" si="1"/>
        <v>191.03285445299409</v>
      </c>
    </row>
    <row r="64" spans="1:5">
      <c r="A64" s="174" t="s">
        <v>75</v>
      </c>
      <c r="B64" s="157">
        <v>98</v>
      </c>
      <c r="C64" s="158">
        <f t="shared" si="0"/>
        <v>75.968992248062023</v>
      </c>
      <c r="D64" s="158">
        <v>32205.86</v>
      </c>
      <c r="E64" s="158">
        <f t="shared" si="1"/>
        <v>149.21394312739997</v>
      </c>
    </row>
    <row r="65" spans="1:5">
      <c r="A65" s="174" t="s">
        <v>76</v>
      </c>
      <c r="B65" s="157">
        <v>314</v>
      </c>
      <c r="C65" s="158">
        <f t="shared" si="0"/>
        <v>243.41085271317829</v>
      </c>
      <c r="D65" s="158">
        <v>37575.53</v>
      </c>
      <c r="E65" s="158">
        <f t="shared" si="1"/>
        <v>174.0923234592062</v>
      </c>
    </row>
    <row r="66" spans="1:5">
      <c r="A66" s="174" t="s">
        <v>77</v>
      </c>
      <c r="B66" s="157">
        <v>181</v>
      </c>
      <c r="C66" s="158">
        <f t="shared" si="0"/>
        <v>140.31007751937986</v>
      </c>
      <c r="D66" s="158">
        <v>73264.36</v>
      </c>
      <c r="E66" s="158">
        <f t="shared" si="1"/>
        <v>339.44332013817848</v>
      </c>
    </row>
    <row r="67" spans="1:5">
      <c r="A67" s="174" t="s">
        <v>85</v>
      </c>
      <c r="B67" s="157">
        <v>441</v>
      </c>
      <c r="C67" s="158">
        <f t="shared" ref="C67:C78" si="2">(B67/B$38)*100</f>
        <v>341.86046511627904</v>
      </c>
      <c r="D67" s="158">
        <v>65667.55</v>
      </c>
      <c r="E67" s="158">
        <f t="shared" ref="E67:E79" si="3">(D67/D$38)*100</f>
        <v>304.24631017509529</v>
      </c>
    </row>
    <row r="68" spans="1:5">
      <c r="A68" s="155" t="s">
        <v>92</v>
      </c>
      <c r="B68" s="157">
        <v>845</v>
      </c>
      <c r="C68" s="158">
        <f t="shared" si="2"/>
        <v>655.03875968992247</v>
      </c>
      <c r="D68" s="158">
        <v>79414.02</v>
      </c>
      <c r="E68" s="158">
        <f t="shared" si="3"/>
        <v>367.93549570786814</v>
      </c>
    </row>
    <row r="69" spans="1:5">
      <c r="A69" s="155" t="s">
        <v>93</v>
      </c>
      <c r="B69" s="157">
        <v>221</v>
      </c>
      <c r="C69" s="158">
        <f t="shared" si="2"/>
        <v>171.31782945736433</v>
      </c>
      <c r="D69" s="158">
        <v>23383.06</v>
      </c>
      <c r="E69" s="158">
        <f t="shared" si="3"/>
        <v>108.33676184969386</v>
      </c>
    </row>
    <row r="70" spans="1:5">
      <c r="A70" s="155" t="s">
        <v>107</v>
      </c>
      <c r="B70" s="157">
        <v>441</v>
      </c>
      <c r="C70" s="158">
        <f t="shared" si="2"/>
        <v>341.86046511627904</v>
      </c>
      <c r="D70" s="158">
        <v>76978.94</v>
      </c>
      <c r="E70" s="158">
        <f t="shared" si="3"/>
        <v>356.65345297928803</v>
      </c>
    </row>
    <row r="71" spans="1:5">
      <c r="A71" s="155" t="s">
        <v>108</v>
      </c>
      <c r="B71" s="162">
        <v>128</v>
      </c>
      <c r="C71" s="163">
        <f t="shared" si="2"/>
        <v>99.224806201550393</v>
      </c>
      <c r="D71" s="163">
        <v>20349.89</v>
      </c>
      <c r="E71" s="163">
        <f t="shared" si="3"/>
        <v>94.283690269685238</v>
      </c>
    </row>
    <row r="72" spans="1:5">
      <c r="A72" s="155" t="s">
        <v>110</v>
      </c>
      <c r="B72" s="157">
        <v>207</v>
      </c>
      <c r="C72" s="158">
        <f t="shared" si="2"/>
        <v>160.46511627906978</v>
      </c>
      <c r="D72" s="158">
        <v>18959.009999999998</v>
      </c>
      <c r="E72" s="158">
        <f t="shared" si="3"/>
        <v>87.839562113596941</v>
      </c>
    </row>
    <row r="73" spans="1:5">
      <c r="A73" s="155" t="s">
        <v>111</v>
      </c>
      <c r="B73" s="157">
        <v>1193</v>
      </c>
      <c r="C73" s="158">
        <f t="shared" si="2"/>
        <v>924.80620155038764</v>
      </c>
      <c r="D73" s="158">
        <v>74342.7</v>
      </c>
      <c r="E73" s="158">
        <f t="shared" si="3"/>
        <v>344.4394097762754</v>
      </c>
    </row>
    <row r="74" spans="1:5">
      <c r="A74" s="155" t="s">
        <v>136</v>
      </c>
      <c r="B74" s="157">
        <v>103</v>
      </c>
      <c r="C74" s="158">
        <f>(B74/B$38)*100</f>
        <v>79.84496124031007</v>
      </c>
      <c r="D74" s="158">
        <v>42314.09</v>
      </c>
      <c r="E74" s="158">
        <f t="shared" si="3"/>
        <v>196.04668897982179</v>
      </c>
    </row>
    <row r="75" spans="1:5">
      <c r="A75" s="155" t="s">
        <v>137</v>
      </c>
      <c r="B75" s="157">
        <v>185</v>
      </c>
      <c r="C75" s="158">
        <f t="shared" si="2"/>
        <v>143.41085271317831</v>
      </c>
      <c r="D75" s="158">
        <v>39109.269999999997</v>
      </c>
      <c r="E75" s="158">
        <f t="shared" si="3"/>
        <v>181.19834059808147</v>
      </c>
    </row>
    <row r="76" spans="1:5">
      <c r="A76" s="155" t="s">
        <v>138</v>
      </c>
      <c r="B76" s="157">
        <v>473</v>
      </c>
      <c r="C76" s="158">
        <f t="shared" si="2"/>
        <v>366.66666666666663</v>
      </c>
      <c r="D76" s="158">
        <v>51229.37</v>
      </c>
      <c r="E76" s="158">
        <f t="shared" si="3"/>
        <v>237.35234213998723</v>
      </c>
    </row>
    <row r="77" spans="1:5">
      <c r="A77" s="155" t="s">
        <v>140</v>
      </c>
      <c r="B77" s="157">
        <v>127</v>
      </c>
      <c r="C77" s="158">
        <f t="shared" si="2"/>
        <v>98.449612403100772</v>
      </c>
      <c r="D77" s="158">
        <v>15259.02</v>
      </c>
      <c r="E77" s="158">
        <f t="shared" si="3"/>
        <v>70.697026642352</v>
      </c>
    </row>
    <row r="78" spans="1:5" s="2" customFormat="1">
      <c r="A78" s="155" t="s">
        <v>141</v>
      </c>
      <c r="B78" s="157">
        <v>126</v>
      </c>
      <c r="C78" s="158">
        <f t="shared" si="2"/>
        <v>97.674418604651152</v>
      </c>
      <c r="D78" s="158">
        <v>28377.27</v>
      </c>
      <c r="E78" s="158">
        <f t="shared" si="3"/>
        <v>131.47558711026107</v>
      </c>
    </row>
    <row r="79" spans="1:5" s="2" customFormat="1">
      <c r="A79" s="155" t="s">
        <v>142</v>
      </c>
      <c r="B79" s="157">
        <v>95</v>
      </c>
      <c r="C79" s="158">
        <f t="shared" ref="C79:C82" si="4">(B79/B$38)*100</f>
        <v>73.643410852713174</v>
      </c>
      <c r="D79" s="158">
        <v>35283.71</v>
      </c>
      <c r="E79" s="158">
        <f t="shared" si="3"/>
        <v>163.47402296549984</v>
      </c>
    </row>
    <row r="80" spans="1:5" s="2" customFormat="1">
      <c r="A80" s="155" t="s">
        <v>143</v>
      </c>
      <c r="B80" s="157">
        <v>54</v>
      </c>
      <c r="C80" s="158">
        <f t="shared" si="4"/>
        <v>41.860465116279073</v>
      </c>
      <c r="D80" s="158">
        <v>9746.6299999999992</v>
      </c>
      <c r="E80" s="158">
        <f t="shared" ref="E80:E87" si="5">(D80/D$38)*100</f>
        <v>45.157405965989113</v>
      </c>
    </row>
    <row r="81" spans="1:6" s="2" customFormat="1">
      <c r="A81" s="176" t="s">
        <v>149</v>
      </c>
      <c r="B81" s="157">
        <v>172</v>
      </c>
      <c r="C81" s="158">
        <f>(B81/B$38)*100</f>
        <v>133.33333333333331</v>
      </c>
      <c r="D81" s="163">
        <v>25868.69</v>
      </c>
      <c r="E81" s="158">
        <f t="shared" si="5"/>
        <v>119.85300931073849</v>
      </c>
    </row>
    <row r="82" spans="1:6" s="2" customFormat="1">
      <c r="A82" s="176" t="s">
        <v>150</v>
      </c>
      <c r="B82" s="157">
        <v>163</v>
      </c>
      <c r="C82" s="158">
        <f t="shared" si="4"/>
        <v>126.35658914728683</v>
      </c>
      <c r="D82" s="163">
        <v>49374.6</v>
      </c>
      <c r="E82" s="158">
        <f t="shared" si="5"/>
        <v>228.75895120757903</v>
      </c>
    </row>
    <row r="83" spans="1:6">
      <c r="A83" s="176" t="s">
        <v>151</v>
      </c>
      <c r="B83" s="157">
        <v>198</v>
      </c>
      <c r="C83" s="163">
        <f>(B83/B$38)*100</f>
        <v>153.48837209302326</v>
      </c>
      <c r="D83" s="163">
        <v>40682.99</v>
      </c>
      <c r="E83" s="163">
        <f t="shared" si="5"/>
        <v>188.48959028302866</v>
      </c>
    </row>
    <row r="84" spans="1:6">
      <c r="A84" s="177" t="s">
        <v>153</v>
      </c>
      <c r="B84" s="162">
        <v>102</v>
      </c>
      <c r="C84" s="163">
        <f>(B84/B$38)*100</f>
        <v>79.069767441860463</v>
      </c>
      <c r="D84" s="163">
        <v>44258.48</v>
      </c>
      <c r="E84" s="163">
        <f t="shared" si="5"/>
        <v>205.05530104226898</v>
      </c>
    </row>
    <row r="85" spans="1:6">
      <c r="A85" s="177" t="s">
        <v>154</v>
      </c>
      <c r="B85" s="162">
        <v>108</v>
      </c>
      <c r="C85" s="163">
        <f>(B85/B$38)*100</f>
        <v>83.720930232558146</v>
      </c>
      <c r="D85" s="163">
        <v>26913.97</v>
      </c>
      <c r="E85" s="163">
        <f t="shared" si="5"/>
        <v>124.69592766386455</v>
      </c>
      <c r="F85" s="14"/>
    </row>
    <row r="86" spans="1:6">
      <c r="A86" s="176" t="s">
        <v>157</v>
      </c>
      <c r="B86" s="162">
        <v>128</v>
      </c>
      <c r="C86" s="163">
        <f>(B86/B38)*100</f>
        <v>99.224806201550393</v>
      </c>
      <c r="D86" s="163">
        <v>14166.33</v>
      </c>
      <c r="E86" s="163">
        <f t="shared" si="5"/>
        <v>65.634451585642481</v>
      </c>
      <c r="F86" s="11"/>
    </row>
    <row r="87" spans="1:6">
      <c r="A87" s="176" t="s">
        <v>158</v>
      </c>
      <c r="B87" s="162">
        <v>153</v>
      </c>
      <c r="C87" s="163">
        <f>(B87/B38)*100</f>
        <v>118.6046511627907</v>
      </c>
      <c r="D87" s="163">
        <v>15281.98</v>
      </c>
      <c r="E87" s="163">
        <f t="shared" si="5"/>
        <v>70.803403312132133</v>
      </c>
      <c r="F87" s="11"/>
    </row>
    <row r="88" spans="1:6">
      <c r="A88" s="176" t="s">
        <v>159</v>
      </c>
      <c r="B88" s="162">
        <v>162</v>
      </c>
      <c r="C88" s="163">
        <f>(B88/B38)*100</f>
        <v>125.58139534883721</v>
      </c>
      <c r="D88" s="163">
        <v>21346.32</v>
      </c>
      <c r="E88" s="163">
        <f>(D88/D$38)*100</f>
        <v>98.900280211715526</v>
      </c>
      <c r="F88" s="13"/>
    </row>
    <row r="89" spans="1:6">
      <c r="A89" s="177" t="s">
        <v>163</v>
      </c>
      <c r="B89" s="162">
        <v>294</v>
      </c>
      <c r="C89" s="163">
        <f>(B89/B38)*100</f>
        <v>227.90697674418604</v>
      </c>
      <c r="D89" s="163">
        <v>38220.5</v>
      </c>
      <c r="E89" s="163">
        <f>(D89/D38)*100</f>
        <v>177.08055345520319</v>
      </c>
    </row>
    <row r="90" spans="1:6">
      <c r="A90" s="176" t="s">
        <v>164</v>
      </c>
      <c r="B90" s="171">
        <v>110</v>
      </c>
      <c r="C90" s="163">
        <f>(B90/B38)*100</f>
        <v>85.271317829457359</v>
      </c>
      <c r="D90" s="163">
        <v>14035.68</v>
      </c>
      <c r="E90" s="172">
        <f>(D90/D38)*100</f>
        <v>65.029133122803898</v>
      </c>
    </row>
    <row r="91" spans="1:6">
      <c r="A91" s="176" t="s">
        <v>165</v>
      </c>
      <c r="B91" s="171">
        <v>435</v>
      </c>
      <c r="C91" s="163">
        <f>(B91/B38)*100</f>
        <v>337.2093023255814</v>
      </c>
      <c r="D91" s="163">
        <v>37538.400000000001</v>
      </c>
      <c r="E91" s="163">
        <f>(D91/D38)*100</f>
        <v>173.92029533425256</v>
      </c>
    </row>
    <row r="92" spans="1:6">
      <c r="A92" s="176" t="s">
        <v>169</v>
      </c>
      <c r="B92" s="171">
        <v>359</v>
      </c>
      <c r="C92" s="163">
        <f>(B92/B38)*100</f>
        <v>278.29457364341084</v>
      </c>
      <c r="D92" s="163">
        <v>29278.43</v>
      </c>
      <c r="E92" s="163">
        <f>(D92/D38)*100</f>
        <v>135.65077873652686</v>
      </c>
    </row>
    <row r="93" spans="1:6">
      <c r="A93" s="177" t="s">
        <v>186</v>
      </c>
      <c r="B93" s="171">
        <v>85</v>
      </c>
      <c r="C93" s="163">
        <f>(B93/B38)*100</f>
        <v>65.891472868217051</v>
      </c>
      <c r="D93" s="163">
        <v>43062.41</v>
      </c>
      <c r="E93" s="163">
        <f>(D93/D38)*100</f>
        <v>199.51375298373588</v>
      </c>
    </row>
    <row r="94" spans="1:6">
      <c r="A94" s="177" t="s">
        <v>187</v>
      </c>
      <c r="B94" s="171">
        <v>126</v>
      </c>
      <c r="C94" s="163">
        <f>(B94/B38)*100</f>
        <v>97.674418604651152</v>
      </c>
      <c r="D94" s="163">
        <v>28331.9</v>
      </c>
      <c r="E94" s="163">
        <f>(D94/D38)*100</f>
        <v>131.26538199232013</v>
      </c>
    </row>
    <row r="95" spans="1:6">
      <c r="C95" s="77"/>
      <c r="E95" s="78"/>
    </row>
    <row r="97" spans="3:5">
      <c r="C97" s="79"/>
    </row>
    <row r="98" spans="3:5">
      <c r="C98" s="80"/>
      <c r="D98" s="81"/>
      <c r="E98" s="80"/>
    </row>
    <row r="99" spans="3:5">
      <c r="D99" s="80"/>
    </row>
    <row r="101" spans="3:5">
      <c r="D101" s="80"/>
    </row>
    <row r="106" spans="3:5">
      <c r="D106" s="80"/>
    </row>
    <row r="107" spans="3:5">
      <c r="D107" s="80"/>
    </row>
    <row r="109" spans="3:5">
      <c r="D109" s="80"/>
    </row>
  </sheetData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8"/>
  <sheetViews>
    <sheetView workbookViewId="0">
      <pane ySplit="1" topLeftCell="A2" activePane="bottomLeft" state="frozen"/>
      <selection pane="bottomLeft" activeCell="B1" sqref="B1:E1"/>
    </sheetView>
  </sheetViews>
  <sheetFormatPr defaultRowHeight="15"/>
  <cols>
    <col min="1" max="1" width="9.140625" style="76"/>
    <col min="2" max="5" width="17.42578125" style="76" customWidth="1"/>
  </cols>
  <sheetData>
    <row r="1" spans="1:5" ht="45">
      <c r="A1" s="179" t="s">
        <v>83</v>
      </c>
      <c r="B1" s="9" t="s">
        <v>84</v>
      </c>
      <c r="C1" s="9" t="s">
        <v>197</v>
      </c>
      <c r="D1" s="73" t="s">
        <v>86</v>
      </c>
      <c r="E1" s="9" t="s">
        <v>132</v>
      </c>
    </row>
    <row r="2" spans="1:5">
      <c r="A2" s="180" t="s">
        <v>13</v>
      </c>
      <c r="B2" s="71">
        <v>28</v>
      </c>
      <c r="C2" s="69">
        <f>(B2/B$38)*100</f>
        <v>41.17647058823529</v>
      </c>
      <c r="D2" s="69">
        <v>26399.64</v>
      </c>
      <c r="E2" s="69">
        <f>(D2/D$38)*100</f>
        <v>385.34669998598719</v>
      </c>
    </row>
    <row r="3" spans="1:5">
      <c r="A3" s="181" t="s">
        <v>14</v>
      </c>
      <c r="B3" s="71">
        <v>46</v>
      </c>
      <c r="C3" s="69">
        <f t="shared" ref="C3:C66" si="0">(B3/B$38)*100</f>
        <v>67.64705882352942</v>
      </c>
      <c r="D3" s="69">
        <v>10297.77</v>
      </c>
      <c r="E3" s="69">
        <f t="shared" ref="E3:E66" si="1">(D3/D$38)*100</f>
        <v>150.31309846326312</v>
      </c>
    </row>
    <row r="4" spans="1:5">
      <c r="A4" s="181" t="s">
        <v>15</v>
      </c>
      <c r="B4" s="71">
        <v>48</v>
      </c>
      <c r="C4" s="69">
        <f t="shared" si="0"/>
        <v>70.588235294117652</v>
      </c>
      <c r="D4" s="69">
        <v>34708.239999999998</v>
      </c>
      <c r="E4" s="69">
        <f t="shared" si="1"/>
        <v>506.62455042271938</v>
      </c>
    </row>
    <row r="5" spans="1:5">
      <c r="A5" s="181" t="s">
        <v>16</v>
      </c>
      <c r="B5" s="71">
        <v>33</v>
      </c>
      <c r="C5" s="69">
        <f t="shared" si="0"/>
        <v>48.529411764705884</v>
      </c>
      <c r="D5" s="69">
        <v>11768.18</v>
      </c>
      <c r="E5" s="69">
        <f t="shared" si="1"/>
        <v>171.77618057826146</v>
      </c>
    </row>
    <row r="6" spans="1:5">
      <c r="A6" s="181" t="s">
        <v>17</v>
      </c>
      <c r="B6" s="71">
        <v>33</v>
      </c>
      <c r="C6" s="69">
        <f t="shared" si="0"/>
        <v>48.529411764705884</v>
      </c>
      <c r="D6" s="69">
        <v>6014.06</v>
      </c>
      <c r="E6" s="69">
        <f t="shared" si="1"/>
        <v>87.785218833201</v>
      </c>
    </row>
    <row r="7" spans="1:5">
      <c r="A7" s="181" t="s">
        <v>18</v>
      </c>
      <c r="B7" s="71">
        <v>31</v>
      </c>
      <c r="C7" s="69">
        <f t="shared" si="0"/>
        <v>45.588235294117645</v>
      </c>
      <c r="D7" s="69">
        <v>7652.91</v>
      </c>
      <c r="E7" s="69">
        <f t="shared" si="1"/>
        <v>111.70696319304965</v>
      </c>
    </row>
    <row r="8" spans="1:5">
      <c r="A8" s="181" t="s">
        <v>19</v>
      </c>
      <c r="B8" s="71">
        <v>45</v>
      </c>
      <c r="C8" s="69">
        <f t="shared" si="0"/>
        <v>66.17647058823529</v>
      </c>
      <c r="D8" s="69">
        <v>10816.14</v>
      </c>
      <c r="E8" s="69">
        <f t="shared" si="1"/>
        <v>157.87957167546358</v>
      </c>
    </row>
    <row r="9" spans="1:5">
      <c r="A9" s="181" t="s">
        <v>20</v>
      </c>
      <c r="B9" s="71">
        <v>35</v>
      </c>
      <c r="C9" s="69">
        <f t="shared" si="0"/>
        <v>51.470588235294116</v>
      </c>
      <c r="D9" s="69">
        <v>31102.97</v>
      </c>
      <c r="E9" s="69">
        <f t="shared" si="1"/>
        <v>453.99963216404319</v>
      </c>
    </row>
    <row r="10" spans="1:5">
      <c r="A10" s="181" t="s">
        <v>21</v>
      </c>
      <c r="B10" s="71">
        <v>38</v>
      </c>
      <c r="C10" s="69">
        <f t="shared" si="0"/>
        <v>55.882352941176471</v>
      </c>
      <c r="D10" s="69">
        <v>9923.1</v>
      </c>
      <c r="E10" s="69">
        <f t="shared" si="1"/>
        <v>144.84416600495121</v>
      </c>
    </row>
    <row r="11" spans="1:5">
      <c r="A11" s="181" t="s">
        <v>22</v>
      </c>
      <c r="B11" s="71">
        <v>46</v>
      </c>
      <c r="C11" s="69">
        <f t="shared" si="0"/>
        <v>67.64705882352942</v>
      </c>
      <c r="D11" s="69">
        <v>8199.44</v>
      </c>
      <c r="E11" s="69">
        <f t="shared" si="1"/>
        <v>119.68447849035454</v>
      </c>
    </row>
    <row r="12" spans="1:5">
      <c r="A12" s="181" t="s">
        <v>23</v>
      </c>
      <c r="B12" s="71">
        <v>26</v>
      </c>
      <c r="C12" s="69">
        <f t="shared" si="0"/>
        <v>38.235294117647058</v>
      </c>
      <c r="D12" s="69">
        <v>3896.08</v>
      </c>
      <c r="E12" s="69">
        <f t="shared" si="1"/>
        <v>56.869774393946471</v>
      </c>
    </row>
    <row r="13" spans="1:5">
      <c r="A13" s="181" t="s">
        <v>24</v>
      </c>
      <c r="B13" s="71">
        <v>46</v>
      </c>
      <c r="C13" s="69">
        <f t="shared" si="0"/>
        <v>67.64705882352942</v>
      </c>
      <c r="D13" s="69">
        <v>39834.21</v>
      </c>
      <c r="E13" s="69">
        <f t="shared" si="1"/>
        <v>581.44661707693024</v>
      </c>
    </row>
    <row r="14" spans="1:5">
      <c r="A14" s="181" t="s">
        <v>25</v>
      </c>
      <c r="B14" s="71">
        <v>28</v>
      </c>
      <c r="C14" s="69">
        <f t="shared" si="0"/>
        <v>41.17647058823529</v>
      </c>
      <c r="D14" s="69">
        <v>5095.45</v>
      </c>
      <c r="E14" s="69">
        <f t="shared" si="1"/>
        <v>74.376576439815025</v>
      </c>
    </row>
    <row r="15" spans="1:5">
      <c r="A15" s="181" t="s">
        <v>26</v>
      </c>
      <c r="B15" s="71">
        <v>33</v>
      </c>
      <c r="C15" s="69">
        <f t="shared" si="0"/>
        <v>48.529411764705884</v>
      </c>
      <c r="D15" s="69">
        <v>5784.17</v>
      </c>
      <c r="E15" s="69">
        <f t="shared" si="1"/>
        <v>84.429591526927922</v>
      </c>
    </row>
    <row r="16" spans="1:5">
      <c r="A16" s="181" t="s">
        <v>27</v>
      </c>
      <c r="B16" s="71">
        <v>20</v>
      </c>
      <c r="C16" s="69">
        <f t="shared" si="0"/>
        <v>29.411764705882355</v>
      </c>
      <c r="D16" s="69">
        <v>5047.05</v>
      </c>
      <c r="E16" s="69">
        <f t="shared" si="1"/>
        <v>73.670097856041849</v>
      </c>
    </row>
    <row r="17" spans="1:5">
      <c r="A17" s="181" t="s">
        <v>28</v>
      </c>
      <c r="B17" s="71">
        <v>47</v>
      </c>
      <c r="C17" s="69">
        <f t="shared" si="0"/>
        <v>69.117647058823522</v>
      </c>
      <c r="D17" s="69">
        <v>9667.2199999999993</v>
      </c>
      <c r="E17" s="69">
        <f t="shared" si="1"/>
        <v>141.10917137652388</v>
      </c>
    </row>
    <row r="18" spans="1:5">
      <c r="A18" s="181" t="s">
        <v>29</v>
      </c>
      <c r="B18" s="71">
        <v>58</v>
      </c>
      <c r="C18" s="69">
        <f t="shared" si="0"/>
        <v>85.294117647058826</v>
      </c>
      <c r="D18" s="69">
        <v>55601.4</v>
      </c>
      <c r="E18" s="69">
        <f t="shared" si="1"/>
        <v>811.59500677285246</v>
      </c>
    </row>
    <row r="19" spans="1:5">
      <c r="A19" s="181" t="s">
        <v>30</v>
      </c>
      <c r="B19" s="71">
        <v>41</v>
      </c>
      <c r="C19" s="69">
        <f t="shared" si="0"/>
        <v>60.294117647058819</v>
      </c>
      <c r="D19" s="69">
        <v>9585.32</v>
      </c>
      <c r="E19" s="69">
        <f t="shared" si="1"/>
        <v>139.913704516792</v>
      </c>
    </row>
    <row r="20" spans="1:5">
      <c r="A20" s="181" t="s">
        <v>31</v>
      </c>
      <c r="B20" s="71">
        <v>44</v>
      </c>
      <c r="C20" s="69">
        <f t="shared" si="0"/>
        <v>64.705882352941174</v>
      </c>
      <c r="D20" s="69">
        <v>33760.769999999997</v>
      </c>
      <c r="E20" s="69">
        <f t="shared" si="1"/>
        <v>492.7946482787612</v>
      </c>
    </row>
    <row r="21" spans="1:5">
      <c r="A21" s="181" t="s">
        <v>32</v>
      </c>
      <c r="B21" s="71">
        <v>57</v>
      </c>
      <c r="C21" s="69">
        <f t="shared" si="0"/>
        <v>83.82352941176471</v>
      </c>
      <c r="D21" s="69">
        <v>12506.98</v>
      </c>
      <c r="E21" s="69">
        <f t="shared" si="1"/>
        <v>182.56019664627024</v>
      </c>
    </row>
    <row r="22" spans="1:5">
      <c r="A22" s="181" t="s">
        <v>33</v>
      </c>
      <c r="B22" s="71">
        <v>55</v>
      </c>
      <c r="C22" s="69">
        <f t="shared" si="0"/>
        <v>80.882352941176478</v>
      </c>
      <c r="D22" s="69">
        <v>12341.39</v>
      </c>
      <c r="E22" s="69">
        <f t="shared" si="1"/>
        <v>180.14313489653884</v>
      </c>
    </row>
    <row r="23" spans="1:5">
      <c r="A23" s="181" t="s">
        <v>34</v>
      </c>
      <c r="B23" s="71">
        <v>63</v>
      </c>
      <c r="C23" s="69">
        <f t="shared" si="0"/>
        <v>92.64705882352942</v>
      </c>
      <c r="D23" s="69">
        <v>16443.05</v>
      </c>
      <c r="E23" s="69">
        <f t="shared" si="1"/>
        <v>240.0136916717268</v>
      </c>
    </row>
    <row r="24" spans="1:5">
      <c r="A24" s="181" t="s">
        <v>35</v>
      </c>
      <c r="B24" s="71">
        <v>38</v>
      </c>
      <c r="C24" s="69">
        <f t="shared" si="0"/>
        <v>55.882352941176471</v>
      </c>
      <c r="D24" s="69">
        <v>6766.47</v>
      </c>
      <c r="E24" s="69">
        <f t="shared" si="1"/>
        <v>98.76789551123359</v>
      </c>
    </row>
    <row r="25" spans="1:5">
      <c r="A25" s="181" t="s">
        <v>36</v>
      </c>
      <c r="B25" s="71">
        <v>44</v>
      </c>
      <c r="C25" s="69">
        <f t="shared" si="0"/>
        <v>64.705882352941174</v>
      </c>
      <c r="D25" s="69">
        <v>5952.03</v>
      </c>
      <c r="E25" s="69">
        <f t="shared" si="1"/>
        <v>86.879787706104906</v>
      </c>
    </row>
    <row r="26" spans="1:5">
      <c r="A26" s="181" t="s">
        <v>37</v>
      </c>
      <c r="B26" s="71">
        <v>63</v>
      </c>
      <c r="C26" s="69">
        <f>(B26/B$38)*100</f>
        <v>92.64705882352942</v>
      </c>
      <c r="D26" s="69">
        <v>6790.41</v>
      </c>
      <c r="E26" s="69">
        <f t="shared" si="1"/>
        <v>99.117339670232141</v>
      </c>
    </row>
    <row r="27" spans="1:5">
      <c r="A27" s="181" t="s">
        <v>38</v>
      </c>
      <c r="B27" s="71">
        <v>68</v>
      </c>
      <c r="C27" s="69">
        <f t="shared" si="0"/>
        <v>100</v>
      </c>
      <c r="D27" s="69">
        <v>9796.4500000000007</v>
      </c>
      <c r="E27" s="69">
        <f t="shared" si="1"/>
        <v>142.9954983885282</v>
      </c>
    </row>
    <row r="28" spans="1:5">
      <c r="A28" s="181" t="s">
        <v>39</v>
      </c>
      <c r="B28" s="71">
        <v>71</v>
      </c>
      <c r="C28" s="69">
        <f t="shared" si="0"/>
        <v>104.41176470588236</v>
      </c>
      <c r="D28" s="69">
        <v>12565.72</v>
      </c>
      <c r="E28" s="69">
        <f t="shared" si="1"/>
        <v>183.41760474566772</v>
      </c>
    </row>
    <row r="29" spans="1:5">
      <c r="A29" s="181" t="s">
        <v>40</v>
      </c>
      <c r="B29" s="71">
        <v>81</v>
      </c>
      <c r="C29" s="69">
        <f t="shared" si="0"/>
        <v>119.11764705882352</v>
      </c>
      <c r="D29" s="69">
        <v>13700.96</v>
      </c>
      <c r="E29" s="69">
        <f t="shared" si="1"/>
        <v>199.9883226680368</v>
      </c>
    </row>
    <row r="30" spans="1:5">
      <c r="A30" s="181" t="s">
        <v>41</v>
      </c>
      <c r="B30" s="71">
        <v>80</v>
      </c>
      <c r="C30" s="69">
        <f t="shared" si="0"/>
        <v>117.64705882352942</v>
      </c>
      <c r="D30" s="69">
        <v>14104.28</v>
      </c>
      <c r="E30" s="69">
        <f t="shared" si="1"/>
        <v>205.87544957728059</v>
      </c>
    </row>
    <row r="31" spans="1:5">
      <c r="A31" s="181" t="s">
        <v>42</v>
      </c>
      <c r="B31" s="71">
        <v>152</v>
      </c>
      <c r="C31" s="69">
        <f t="shared" si="0"/>
        <v>223.52941176470588</v>
      </c>
      <c r="D31" s="69">
        <v>37446.21</v>
      </c>
      <c r="E31" s="69">
        <f t="shared" si="1"/>
        <v>546.58978116679896</v>
      </c>
    </row>
    <row r="32" spans="1:5">
      <c r="A32" s="181" t="s">
        <v>43</v>
      </c>
      <c r="B32" s="71">
        <v>97</v>
      </c>
      <c r="C32" s="69">
        <f t="shared" si="0"/>
        <v>142.64705882352942</v>
      </c>
      <c r="D32" s="69">
        <v>12000.35</v>
      </c>
      <c r="E32" s="69">
        <f t="shared" si="1"/>
        <v>175.16508828062965</v>
      </c>
    </row>
    <row r="33" spans="1:6">
      <c r="A33" s="181" t="s">
        <v>44</v>
      </c>
      <c r="B33" s="71">
        <v>96</v>
      </c>
      <c r="C33" s="69">
        <f t="shared" si="0"/>
        <v>141.1764705882353</v>
      </c>
      <c r="D33" s="69">
        <v>22334.81</v>
      </c>
      <c r="E33" s="69">
        <f t="shared" si="1"/>
        <v>326.01373838105474</v>
      </c>
      <c r="F33" s="3"/>
    </row>
    <row r="34" spans="1:6">
      <c r="A34" s="181" t="s">
        <v>45</v>
      </c>
      <c r="B34" s="71">
        <v>69</v>
      </c>
      <c r="C34" s="69">
        <f t="shared" si="0"/>
        <v>101.47058823529412</v>
      </c>
      <c r="D34" s="69">
        <v>23322.33</v>
      </c>
      <c r="E34" s="69">
        <f t="shared" si="1"/>
        <v>340.42823695642022</v>
      </c>
    </row>
    <row r="35" spans="1:6">
      <c r="A35" s="181" t="s">
        <v>46</v>
      </c>
      <c r="B35" s="71">
        <v>136</v>
      </c>
      <c r="C35" s="69">
        <f t="shared" si="0"/>
        <v>200</v>
      </c>
      <c r="D35" s="69">
        <v>20440.25</v>
      </c>
      <c r="E35" s="69">
        <f t="shared" si="1"/>
        <v>298.35948082582092</v>
      </c>
    </row>
    <row r="36" spans="1:6">
      <c r="A36" s="181" t="s">
        <v>47</v>
      </c>
      <c r="B36" s="71">
        <v>80</v>
      </c>
      <c r="C36" s="69">
        <f t="shared" si="0"/>
        <v>117.64705882352942</v>
      </c>
      <c r="D36" s="69">
        <v>15769.53</v>
      </c>
      <c r="E36" s="69">
        <f t="shared" si="1"/>
        <v>230.18254589191463</v>
      </c>
    </row>
    <row r="37" spans="1:6">
      <c r="A37" s="181" t="s">
        <v>48</v>
      </c>
      <c r="B37" s="71">
        <v>51</v>
      </c>
      <c r="C37" s="69">
        <f t="shared" si="0"/>
        <v>75</v>
      </c>
      <c r="D37" s="69">
        <v>31606.22</v>
      </c>
      <c r="E37" s="69">
        <f t="shared" si="1"/>
        <v>461.34540380213929</v>
      </c>
    </row>
    <row r="38" spans="1:6">
      <c r="A38" s="182" t="s">
        <v>49</v>
      </c>
      <c r="B38" s="71">
        <v>68</v>
      </c>
      <c r="C38" s="69">
        <f t="shared" si="0"/>
        <v>100</v>
      </c>
      <c r="D38" s="69">
        <v>6850.88</v>
      </c>
      <c r="E38" s="69">
        <f t="shared" si="1"/>
        <v>100</v>
      </c>
    </row>
    <row r="39" spans="1:6">
      <c r="A39" s="181" t="s">
        <v>50</v>
      </c>
      <c r="B39" s="71">
        <v>110</v>
      </c>
      <c r="C39" s="69">
        <f t="shared" si="0"/>
        <v>161.76470588235296</v>
      </c>
      <c r="D39" s="69">
        <v>17521.48</v>
      </c>
      <c r="E39" s="69">
        <f t="shared" si="1"/>
        <v>255.75517305805971</v>
      </c>
    </row>
    <row r="40" spans="1:6">
      <c r="A40" s="181" t="s">
        <v>51</v>
      </c>
      <c r="B40" s="71">
        <v>92</v>
      </c>
      <c r="C40" s="69">
        <f t="shared" si="0"/>
        <v>135.29411764705884</v>
      </c>
      <c r="D40" s="69">
        <v>10409.540000000001</v>
      </c>
      <c r="E40" s="69">
        <f t="shared" si="1"/>
        <v>151.94456770517073</v>
      </c>
    </row>
    <row r="41" spans="1:6">
      <c r="A41" s="181" t="s">
        <v>52</v>
      </c>
      <c r="B41" s="71">
        <v>74</v>
      </c>
      <c r="C41" s="69">
        <f t="shared" si="0"/>
        <v>108.8235294117647</v>
      </c>
      <c r="D41" s="69">
        <v>8610.31</v>
      </c>
      <c r="E41" s="69">
        <f t="shared" si="1"/>
        <v>125.68181022000093</v>
      </c>
    </row>
    <row r="42" spans="1:6">
      <c r="A42" s="181" t="s">
        <v>53</v>
      </c>
      <c r="B42" s="71">
        <v>82</v>
      </c>
      <c r="C42" s="69">
        <f t="shared" si="0"/>
        <v>120.58823529411764</v>
      </c>
      <c r="D42" s="69">
        <v>10033.99</v>
      </c>
      <c r="E42" s="69">
        <f t="shared" si="1"/>
        <v>146.46279018169929</v>
      </c>
    </row>
    <row r="43" spans="1:6">
      <c r="A43" s="181" t="s">
        <v>54</v>
      </c>
      <c r="B43" s="71">
        <v>76</v>
      </c>
      <c r="C43" s="69">
        <f t="shared" si="0"/>
        <v>111.76470588235294</v>
      </c>
      <c r="D43" s="69">
        <v>9484.5400000000009</v>
      </c>
      <c r="E43" s="69">
        <f t="shared" si="1"/>
        <v>138.44265262272876</v>
      </c>
    </row>
    <row r="44" spans="1:6">
      <c r="A44" s="181" t="s">
        <v>55</v>
      </c>
      <c r="B44" s="71">
        <v>61</v>
      </c>
      <c r="C44" s="69">
        <f t="shared" si="0"/>
        <v>89.705882352941174</v>
      </c>
      <c r="D44" s="69">
        <v>11297.14</v>
      </c>
      <c r="E44" s="69">
        <f t="shared" si="1"/>
        <v>164.90056751833339</v>
      </c>
    </row>
    <row r="45" spans="1:6">
      <c r="A45" s="181" t="s">
        <v>56</v>
      </c>
      <c r="B45" s="71">
        <v>82</v>
      </c>
      <c r="C45" s="69">
        <f t="shared" si="0"/>
        <v>120.58823529411764</v>
      </c>
      <c r="D45" s="69">
        <v>43838.37</v>
      </c>
      <c r="E45" s="69">
        <f t="shared" si="1"/>
        <v>639.89399901910417</v>
      </c>
    </row>
    <row r="46" spans="1:6">
      <c r="A46" s="181" t="s">
        <v>57</v>
      </c>
      <c r="B46" s="71">
        <v>86</v>
      </c>
      <c r="C46" s="69">
        <f t="shared" si="0"/>
        <v>126.47058823529412</v>
      </c>
      <c r="D46" s="69">
        <v>9079.08</v>
      </c>
      <c r="E46" s="69">
        <f t="shared" si="1"/>
        <v>132.52428885048343</v>
      </c>
    </row>
    <row r="47" spans="1:6">
      <c r="A47" s="181" t="s">
        <v>58</v>
      </c>
      <c r="B47" s="71">
        <v>43</v>
      </c>
      <c r="C47" s="69">
        <f t="shared" si="0"/>
        <v>63.235294117647058</v>
      </c>
      <c r="D47" s="69">
        <v>8186.18</v>
      </c>
      <c r="E47" s="69">
        <f t="shared" si="1"/>
        <v>119.49092671306461</v>
      </c>
    </row>
    <row r="48" spans="1:6">
      <c r="A48" s="181" t="s">
        <v>59</v>
      </c>
      <c r="B48" s="71">
        <v>101</v>
      </c>
      <c r="C48" s="69">
        <f t="shared" si="0"/>
        <v>148.52941176470588</v>
      </c>
      <c r="D48" s="69">
        <v>28096.77</v>
      </c>
      <c r="E48" s="69">
        <f t="shared" si="1"/>
        <v>410.11913797935449</v>
      </c>
    </row>
    <row r="49" spans="1:5">
      <c r="A49" s="181" t="s">
        <v>60</v>
      </c>
      <c r="B49" s="71">
        <v>844</v>
      </c>
      <c r="C49" s="69">
        <f t="shared" si="0"/>
        <v>1241.1764705882354</v>
      </c>
      <c r="D49" s="69">
        <v>61306.03</v>
      </c>
      <c r="E49" s="69">
        <f t="shared" si="1"/>
        <v>894.86357956934</v>
      </c>
    </row>
    <row r="50" spans="1:5">
      <c r="A50" s="181" t="s">
        <v>61</v>
      </c>
      <c r="B50" s="71">
        <v>143</v>
      </c>
      <c r="C50" s="69">
        <f t="shared" si="0"/>
        <v>210.29411764705884</v>
      </c>
      <c r="D50" s="69">
        <v>11724.12</v>
      </c>
      <c r="E50" s="69">
        <f t="shared" si="1"/>
        <v>171.13305152038862</v>
      </c>
    </row>
    <row r="51" spans="1:5">
      <c r="A51" s="181" t="s">
        <v>62</v>
      </c>
      <c r="B51" s="71">
        <v>82</v>
      </c>
      <c r="C51" s="69">
        <f t="shared" si="0"/>
        <v>120.58823529411764</v>
      </c>
      <c r="D51" s="69">
        <v>11521.64</v>
      </c>
      <c r="E51" s="69">
        <f t="shared" si="1"/>
        <v>168.17751880050446</v>
      </c>
    </row>
    <row r="52" spans="1:5">
      <c r="A52" s="181" t="s">
        <v>63</v>
      </c>
      <c r="B52" s="71">
        <v>125</v>
      </c>
      <c r="C52" s="69">
        <f t="shared" si="0"/>
        <v>183.8235294117647</v>
      </c>
      <c r="D52" s="69">
        <v>28908.49</v>
      </c>
      <c r="E52" s="69">
        <f t="shared" si="1"/>
        <v>421.96754285580829</v>
      </c>
    </row>
    <row r="53" spans="1:5">
      <c r="A53" s="181" t="s">
        <v>64</v>
      </c>
      <c r="B53" s="71">
        <v>71</v>
      </c>
      <c r="C53" s="69">
        <f t="shared" si="0"/>
        <v>104.41176470588236</v>
      </c>
      <c r="D53" s="69">
        <v>11629.59</v>
      </c>
      <c r="E53" s="69">
        <f t="shared" si="1"/>
        <v>169.75322878228783</v>
      </c>
    </row>
    <row r="54" spans="1:5">
      <c r="A54" s="181" t="s">
        <v>65</v>
      </c>
      <c r="B54" s="71">
        <v>142</v>
      </c>
      <c r="C54" s="69">
        <f t="shared" si="0"/>
        <v>208.82352941176472</v>
      </c>
      <c r="D54" s="69">
        <v>20559.87</v>
      </c>
      <c r="E54" s="69">
        <f t="shared" si="1"/>
        <v>300.10553388761736</v>
      </c>
    </row>
    <row r="55" spans="1:5">
      <c r="A55" s="181" t="s">
        <v>66</v>
      </c>
      <c r="B55" s="71">
        <v>129</v>
      </c>
      <c r="C55" s="69">
        <f t="shared" si="0"/>
        <v>189.70588235294116</v>
      </c>
      <c r="D55" s="69">
        <v>13987</v>
      </c>
      <c r="E55" s="69">
        <f t="shared" si="1"/>
        <v>204.16355271147646</v>
      </c>
    </row>
    <row r="56" spans="1:5">
      <c r="A56" s="181" t="s">
        <v>67</v>
      </c>
      <c r="B56" s="71">
        <v>72</v>
      </c>
      <c r="C56" s="69">
        <f t="shared" si="0"/>
        <v>105.88235294117648</v>
      </c>
      <c r="D56" s="69">
        <v>23933.06</v>
      </c>
      <c r="E56" s="69">
        <f t="shared" si="1"/>
        <v>349.34285814377131</v>
      </c>
    </row>
    <row r="57" spans="1:5">
      <c r="A57" s="181" t="s">
        <v>68</v>
      </c>
      <c r="B57" s="71">
        <v>92</v>
      </c>
      <c r="C57" s="69">
        <f t="shared" si="0"/>
        <v>135.29411764705884</v>
      </c>
      <c r="D57" s="69">
        <v>10900.65</v>
      </c>
      <c r="E57" s="69">
        <f t="shared" si="1"/>
        <v>159.11313583072538</v>
      </c>
    </row>
    <row r="58" spans="1:5">
      <c r="A58" s="181" t="s">
        <v>69</v>
      </c>
      <c r="B58" s="71">
        <v>105</v>
      </c>
      <c r="C58" s="69">
        <f t="shared" si="0"/>
        <v>154.41176470588235</v>
      </c>
      <c r="D58" s="69">
        <v>22947.86</v>
      </c>
      <c r="E58" s="69">
        <f t="shared" si="1"/>
        <v>334.96222383109904</v>
      </c>
    </row>
    <row r="59" spans="1:5">
      <c r="A59" s="181" t="s">
        <v>70</v>
      </c>
      <c r="B59" s="71">
        <v>345</v>
      </c>
      <c r="C59" s="69">
        <f t="shared" si="0"/>
        <v>507.35294117647055</v>
      </c>
      <c r="D59" s="69">
        <v>22078.45</v>
      </c>
      <c r="E59" s="69">
        <f t="shared" si="1"/>
        <v>322.27173735344945</v>
      </c>
    </row>
    <row r="60" spans="1:5">
      <c r="A60" s="181" t="s">
        <v>71</v>
      </c>
      <c r="B60" s="71">
        <v>240</v>
      </c>
      <c r="C60" s="69">
        <f t="shared" si="0"/>
        <v>352.94117647058823</v>
      </c>
      <c r="D60" s="69">
        <v>20880.11</v>
      </c>
      <c r="E60" s="69">
        <f t="shared" si="1"/>
        <v>304.77996987248355</v>
      </c>
    </row>
    <row r="61" spans="1:5">
      <c r="A61" s="181" t="s">
        <v>72</v>
      </c>
      <c r="B61" s="71">
        <v>75</v>
      </c>
      <c r="C61" s="69">
        <f t="shared" si="0"/>
        <v>110.29411764705883</v>
      </c>
      <c r="D61" s="69">
        <v>49639.65</v>
      </c>
      <c r="E61" s="69">
        <f t="shared" si="1"/>
        <v>724.57333948339488</v>
      </c>
    </row>
    <row r="62" spans="1:5">
      <c r="A62" s="181" t="s">
        <v>73</v>
      </c>
      <c r="B62" s="71">
        <v>62</v>
      </c>
      <c r="C62" s="69">
        <f t="shared" si="0"/>
        <v>91.17647058823529</v>
      </c>
      <c r="D62" s="69">
        <v>17706.25</v>
      </c>
      <c r="E62" s="69">
        <f t="shared" si="1"/>
        <v>258.45219884160866</v>
      </c>
    </row>
    <row r="63" spans="1:5">
      <c r="A63" s="181" t="s">
        <v>74</v>
      </c>
      <c r="B63" s="71">
        <v>114</v>
      </c>
      <c r="C63" s="69">
        <f t="shared" si="0"/>
        <v>167.64705882352942</v>
      </c>
      <c r="D63" s="69">
        <v>11718.45</v>
      </c>
      <c r="E63" s="69">
        <f t="shared" si="1"/>
        <v>171.0502884300995</v>
      </c>
    </row>
    <row r="64" spans="1:5">
      <c r="A64" s="183" t="s">
        <v>75</v>
      </c>
      <c r="B64" s="71">
        <v>132</v>
      </c>
      <c r="C64" s="69">
        <f t="shared" si="0"/>
        <v>194.11764705882354</v>
      </c>
      <c r="D64" s="69">
        <v>19410.05</v>
      </c>
      <c r="E64" s="69">
        <f t="shared" si="1"/>
        <v>283.32199659021904</v>
      </c>
    </row>
    <row r="65" spans="1:5">
      <c r="A65" s="183" t="s">
        <v>76</v>
      </c>
      <c r="B65" s="71">
        <v>607</v>
      </c>
      <c r="C65" s="69">
        <f t="shared" si="0"/>
        <v>892.64705882352939</v>
      </c>
      <c r="D65" s="69">
        <v>30504.02</v>
      </c>
      <c r="E65" s="69">
        <f t="shared" si="1"/>
        <v>445.25695968985008</v>
      </c>
    </row>
    <row r="66" spans="1:5">
      <c r="A66" s="183" t="s">
        <v>77</v>
      </c>
      <c r="B66" s="71">
        <v>142</v>
      </c>
      <c r="C66" s="69">
        <f t="shared" si="0"/>
        <v>208.82352941176472</v>
      </c>
      <c r="D66" s="69">
        <v>17960.080000000002</v>
      </c>
      <c r="E66" s="69">
        <f t="shared" si="1"/>
        <v>262.15727030688032</v>
      </c>
    </row>
    <row r="67" spans="1:5">
      <c r="A67" s="183" t="s">
        <v>85</v>
      </c>
      <c r="B67" s="71">
        <v>112</v>
      </c>
      <c r="C67" s="69">
        <f t="shared" ref="C67:C82" si="2">(B67/B$38)*100</f>
        <v>164.70588235294116</v>
      </c>
      <c r="D67" s="69">
        <v>28271.98</v>
      </c>
      <c r="E67" s="69">
        <f t="shared" ref="E67:E83" si="3">(D67/D$38)*100</f>
        <v>412.67661964594328</v>
      </c>
    </row>
    <row r="68" spans="1:5">
      <c r="A68" s="184" t="s">
        <v>92</v>
      </c>
      <c r="B68" s="71">
        <v>641</v>
      </c>
      <c r="C68" s="69">
        <f t="shared" si="2"/>
        <v>942.64705882352939</v>
      </c>
      <c r="D68" s="69">
        <v>42113.64</v>
      </c>
      <c r="E68" s="69">
        <f t="shared" si="3"/>
        <v>614.71869307300665</v>
      </c>
    </row>
    <row r="69" spans="1:5">
      <c r="A69" s="184" t="s">
        <v>93</v>
      </c>
      <c r="B69" s="71">
        <v>115</v>
      </c>
      <c r="C69" s="69">
        <f t="shared" si="2"/>
        <v>169.11764705882354</v>
      </c>
      <c r="D69" s="69">
        <v>27015.46</v>
      </c>
      <c r="E69" s="69">
        <f t="shared" si="3"/>
        <v>394.33561819795415</v>
      </c>
    </row>
    <row r="70" spans="1:5">
      <c r="A70" s="184" t="s">
        <v>107</v>
      </c>
      <c r="B70" s="71">
        <v>657</v>
      </c>
      <c r="C70" s="69">
        <f t="shared" si="2"/>
        <v>966.17647058823536</v>
      </c>
      <c r="D70" s="69">
        <v>49760.77</v>
      </c>
      <c r="E70" s="69">
        <f t="shared" si="3"/>
        <v>726.34128754262224</v>
      </c>
    </row>
    <row r="71" spans="1:5">
      <c r="A71" s="184" t="s">
        <v>108</v>
      </c>
      <c r="B71" s="71">
        <v>138</v>
      </c>
      <c r="C71" s="69">
        <f t="shared" si="2"/>
        <v>202.94117647058823</v>
      </c>
      <c r="D71" s="69">
        <v>14386.26</v>
      </c>
      <c r="E71" s="69">
        <f t="shared" si="3"/>
        <v>209.99141716100706</v>
      </c>
    </row>
    <row r="72" spans="1:5">
      <c r="A72" s="184" t="s">
        <v>110</v>
      </c>
      <c r="B72" s="71">
        <v>114</v>
      </c>
      <c r="C72" s="69">
        <f t="shared" si="2"/>
        <v>167.64705882352942</v>
      </c>
      <c r="D72" s="69">
        <v>11510.54</v>
      </c>
      <c r="E72" s="69">
        <f t="shared" si="3"/>
        <v>168.01549581951517</v>
      </c>
    </row>
    <row r="73" spans="1:5">
      <c r="A73" s="184" t="s">
        <v>111</v>
      </c>
      <c r="B73" s="71">
        <v>85</v>
      </c>
      <c r="C73" s="69">
        <f t="shared" si="2"/>
        <v>125</v>
      </c>
      <c r="D73" s="69">
        <v>10014.09</v>
      </c>
      <c r="E73" s="69">
        <f t="shared" si="3"/>
        <v>146.17231654911487</v>
      </c>
    </row>
    <row r="74" spans="1:5">
      <c r="A74" s="115" t="s">
        <v>136</v>
      </c>
      <c r="B74" s="71">
        <v>92</v>
      </c>
      <c r="C74" s="69">
        <f t="shared" si="2"/>
        <v>135.29411764705884</v>
      </c>
      <c r="D74" s="69">
        <v>15627.71</v>
      </c>
      <c r="E74" s="69">
        <f t="shared" si="3"/>
        <v>228.11244686813956</v>
      </c>
    </row>
    <row r="75" spans="1:5">
      <c r="A75" s="115" t="s">
        <v>137</v>
      </c>
      <c r="B75" s="71">
        <v>132</v>
      </c>
      <c r="C75" s="69">
        <f t="shared" si="2"/>
        <v>194.11764705882354</v>
      </c>
      <c r="D75" s="69">
        <v>45461.15</v>
      </c>
      <c r="E75" s="69">
        <f t="shared" si="3"/>
        <v>663.58117497314208</v>
      </c>
    </row>
    <row r="76" spans="1:5">
      <c r="A76" s="115" t="s">
        <v>138</v>
      </c>
      <c r="B76" s="71">
        <v>128</v>
      </c>
      <c r="C76" s="69">
        <f t="shared" si="2"/>
        <v>188.23529411764704</v>
      </c>
      <c r="D76" s="69">
        <v>23423.439999999999</v>
      </c>
      <c r="E76" s="69">
        <f t="shared" si="3"/>
        <v>341.90410574991824</v>
      </c>
    </row>
    <row r="77" spans="1:5">
      <c r="A77" s="115" t="s">
        <v>140</v>
      </c>
      <c r="B77" s="71">
        <v>137</v>
      </c>
      <c r="C77" s="69">
        <f t="shared" si="2"/>
        <v>201.47058823529412</v>
      </c>
      <c r="D77" s="69">
        <v>13624.99</v>
      </c>
      <c r="E77" s="69">
        <f t="shared" si="3"/>
        <v>198.87941403148207</v>
      </c>
    </row>
    <row r="78" spans="1:5">
      <c r="A78" s="115" t="s">
        <v>141</v>
      </c>
      <c r="B78" s="71">
        <v>612</v>
      </c>
      <c r="C78" s="69">
        <f t="shared" si="2"/>
        <v>900</v>
      </c>
      <c r="D78" s="69">
        <v>32409.85</v>
      </c>
      <c r="E78" s="69">
        <f>(D78/D$38)*100</f>
        <v>473.07572165911529</v>
      </c>
    </row>
    <row r="79" spans="1:5">
      <c r="A79" s="115" t="s">
        <v>142</v>
      </c>
      <c r="B79" s="71">
        <v>105</v>
      </c>
      <c r="C79" s="69">
        <f t="shared" si="2"/>
        <v>154.41176470588235</v>
      </c>
      <c r="D79" s="69">
        <v>23897.93</v>
      </c>
      <c r="E79" s="69">
        <f t="shared" si="3"/>
        <v>348.83007730393757</v>
      </c>
    </row>
    <row r="80" spans="1:5">
      <c r="A80" s="185" t="s">
        <v>143</v>
      </c>
      <c r="B80" s="71">
        <v>277</v>
      </c>
      <c r="C80" s="69">
        <f>(B80/B$38)*100</f>
        <v>407.35294117647055</v>
      </c>
      <c r="D80" s="69">
        <v>43187.75</v>
      </c>
      <c r="E80" s="69">
        <f t="shared" si="3"/>
        <v>630.39711686673832</v>
      </c>
    </row>
    <row r="81" spans="1:6">
      <c r="A81" s="186" t="s">
        <v>149</v>
      </c>
      <c r="B81" s="71">
        <v>147</v>
      </c>
      <c r="C81" s="69">
        <f t="shared" si="2"/>
        <v>216.17647058823528</v>
      </c>
      <c r="D81" s="69">
        <v>28094.35</v>
      </c>
      <c r="E81" s="69">
        <f>(D81/D$38)*100</f>
        <v>410.08381405016576</v>
      </c>
    </row>
    <row r="82" spans="1:6">
      <c r="A82" s="186" t="s">
        <v>150</v>
      </c>
      <c r="B82" s="71">
        <v>269</v>
      </c>
      <c r="C82" s="70">
        <f t="shared" si="2"/>
        <v>395.58823529411768</v>
      </c>
      <c r="D82" s="69">
        <v>33135.599999999999</v>
      </c>
      <c r="E82" s="70">
        <f t="shared" si="3"/>
        <v>483.66925124947448</v>
      </c>
      <c r="F82" s="16"/>
    </row>
    <row r="83" spans="1:6">
      <c r="A83" s="187" t="s">
        <v>151</v>
      </c>
      <c r="B83" s="71">
        <v>407</v>
      </c>
      <c r="C83" s="70">
        <f>(B83/B$38)*100</f>
        <v>598.52941176470586</v>
      </c>
      <c r="D83" s="69">
        <v>27585.26</v>
      </c>
      <c r="E83" s="70">
        <f t="shared" si="3"/>
        <v>402.65279788873835</v>
      </c>
      <c r="F83" s="14"/>
    </row>
    <row r="84" spans="1:6">
      <c r="A84" s="187" t="s">
        <v>153</v>
      </c>
      <c r="B84" s="72">
        <v>1118</v>
      </c>
      <c r="C84" s="70">
        <f>(B84/B$38)*100</f>
        <v>1644.1176470588236</v>
      </c>
      <c r="D84" s="70">
        <v>81948.740000000005</v>
      </c>
      <c r="E84" s="70">
        <f>(D84/D$38)*100</f>
        <v>1196.1783011817461</v>
      </c>
      <c r="F84" s="14"/>
    </row>
    <row r="85" spans="1:6">
      <c r="A85" s="187" t="s">
        <v>154</v>
      </c>
      <c r="B85" s="72">
        <v>103</v>
      </c>
      <c r="C85" s="70">
        <f>(B85/B38)*100</f>
        <v>151.47058823529412</v>
      </c>
      <c r="D85" s="70">
        <v>17114.29</v>
      </c>
      <c r="E85" s="70">
        <f>(D85/D38)*100</f>
        <v>249.81155705544401</v>
      </c>
    </row>
    <row r="86" spans="1:6">
      <c r="A86" s="187" t="s">
        <v>157</v>
      </c>
      <c r="B86" s="72">
        <v>56</v>
      </c>
      <c r="C86" s="70">
        <f>(B86/B38)*100</f>
        <v>82.35294117647058</v>
      </c>
      <c r="D86" s="70">
        <v>8689.19</v>
      </c>
      <c r="E86" s="70">
        <f>(D86/D38)*100</f>
        <v>126.83319515157177</v>
      </c>
    </row>
    <row r="87" spans="1:6">
      <c r="A87" s="187" t="s">
        <v>158</v>
      </c>
      <c r="B87" s="72">
        <v>202</v>
      </c>
      <c r="C87" s="70">
        <f>(B87/B38)*100</f>
        <v>297.05882352941177</v>
      </c>
      <c r="D87" s="70">
        <v>15244.27</v>
      </c>
      <c r="E87" s="70">
        <f>(D87/D38)*100</f>
        <v>222.51550165818114</v>
      </c>
    </row>
    <row r="88" spans="1:6">
      <c r="A88" s="187" t="s">
        <v>159</v>
      </c>
      <c r="B88" s="72">
        <v>147</v>
      </c>
      <c r="C88" s="70">
        <f>(B88/B38)*100</f>
        <v>216.17647058823528</v>
      </c>
      <c r="D88" s="70">
        <v>17673.11</v>
      </c>
      <c r="E88" s="70">
        <f>(D88/D38)*100</f>
        <v>257.96846536503341</v>
      </c>
    </row>
    <row r="89" spans="1:6">
      <c r="A89" s="187" t="s">
        <v>163</v>
      </c>
      <c r="B89" s="72">
        <v>104</v>
      </c>
      <c r="C89" s="70">
        <f>(B89/B38)*100</f>
        <v>152.94117647058823</v>
      </c>
      <c r="D89" s="70">
        <v>14904.79</v>
      </c>
      <c r="E89" s="70">
        <f>(D89/D38)*100</f>
        <v>217.56022583960021</v>
      </c>
    </row>
    <row r="90" spans="1:6">
      <c r="A90" s="188" t="s">
        <v>164</v>
      </c>
      <c r="B90" s="74">
        <v>563</v>
      </c>
      <c r="C90" s="70">
        <f>(B90/B38)*100</f>
        <v>827.94117647058818</v>
      </c>
      <c r="D90" s="70">
        <v>38274.99</v>
      </c>
      <c r="E90" s="70">
        <f>(D90/D38)*100</f>
        <v>558.68720514736788</v>
      </c>
    </row>
    <row r="91" spans="1:6">
      <c r="A91" s="188" t="s">
        <v>165</v>
      </c>
      <c r="B91" s="74">
        <v>122</v>
      </c>
      <c r="C91" s="70">
        <f>(B91/B38)*100</f>
        <v>179.41176470588235</v>
      </c>
      <c r="D91" s="70">
        <v>19568.13</v>
      </c>
      <c r="E91" s="70">
        <f>(D91/D38)*100</f>
        <v>285.62943738614604</v>
      </c>
    </row>
    <row r="92" spans="1:6">
      <c r="A92" s="188" t="s">
        <v>169</v>
      </c>
      <c r="B92" s="74">
        <v>639</v>
      </c>
      <c r="C92" s="70">
        <f>(B92/B38)*100</f>
        <v>939.7058823529411</v>
      </c>
      <c r="D92" s="70">
        <v>42260.59</v>
      </c>
      <c r="E92" s="70">
        <f>(D92/D38)*100</f>
        <v>616.86367298799564</v>
      </c>
    </row>
    <row r="93" spans="1:6">
      <c r="A93" s="188" t="s">
        <v>186</v>
      </c>
      <c r="B93" s="74">
        <v>307</v>
      </c>
      <c r="C93" s="70">
        <f>(B93/B38)*100</f>
        <v>451.47058823529409</v>
      </c>
      <c r="D93" s="70">
        <v>39163.25</v>
      </c>
      <c r="E93" s="70">
        <f>(D93/D38)*100</f>
        <v>571.6528387594002</v>
      </c>
    </row>
    <row r="94" spans="1:6">
      <c r="A94" s="189" t="s">
        <v>187</v>
      </c>
      <c r="B94" s="74">
        <v>170</v>
      </c>
      <c r="C94" s="70">
        <f>(B94/B38)*100</f>
        <v>250</v>
      </c>
      <c r="D94" s="70">
        <v>17929.88</v>
      </c>
      <c r="E94" s="70">
        <f>(D94/D38)*100</f>
        <v>261.71645102526975</v>
      </c>
    </row>
    <row r="95" spans="1:6">
      <c r="C95" s="78"/>
      <c r="E95" s="78"/>
    </row>
    <row r="97" spans="3:5">
      <c r="D97" s="78"/>
    </row>
    <row r="98" spans="3:5">
      <c r="C98" s="78"/>
      <c r="D98" s="78"/>
      <c r="E98" s="78"/>
    </row>
    <row r="101" spans="3:5">
      <c r="D101" s="78"/>
    </row>
    <row r="105" spans="3:5">
      <c r="D105" s="78"/>
    </row>
    <row r="106" spans="3:5">
      <c r="D106" s="78"/>
    </row>
    <row r="108" spans="3:5">
      <c r="D108" s="78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23"/>
  <sheetViews>
    <sheetView zoomScaleNormal="100" workbookViewId="0">
      <pane ySplit="1" topLeftCell="A12" activePane="bottomLeft" state="frozen"/>
      <selection pane="bottomLeft" activeCell="L33" sqref="L33"/>
    </sheetView>
  </sheetViews>
  <sheetFormatPr defaultRowHeight="15"/>
  <cols>
    <col min="1" max="1" width="11.28515625" style="203" bestFit="1" customWidth="1"/>
    <col min="2" max="3" width="17.85546875" style="196" customWidth="1"/>
    <col min="4" max="6" width="9.140625" style="191"/>
    <col min="7" max="7" width="9.140625" style="203"/>
    <col min="8" max="9" width="17.85546875" style="196" customWidth="1"/>
    <col min="10" max="16384" width="9.140625" style="191"/>
  </cols>
  <sheetData>
    <row r="1" spans="1:9" ht="28.5">
      <c r="A1" s="148" t="s">
        <v>121</v>
      </c>
      <c r="B1" s="190" t="s">
        <v>87</v>
      </c>
      <c r="C1" s="190" t="s">
        <v>122</v>
      </c>
      <c r="G1" s="148" t="s">
        <v>121</v>
      </c>
      <c r="H1" s="190" t="s">
        <v>109</v>
      </c>
      <c r="I1" s="190" t="s">
        <v>109</v>
      </c>
    </row>
    <row r="2" spans="1:9">
      <c r="A2" s="156" t="s">
        <v>13</v>
      </c>
      <c r="B2" s="197">
        <v>57541</v>
      </c>
      <c r="C2" s="158">
        <f t="shared" ref="C2:C37" si="0">(B2/B$38)*100</f>
        <v>53.426120220608716</v>
      </c>
      <c r="G2" s="156" t="s">
        <v>13</v>
      </c>
      <c r="H2" s="198">
        <v>1045</v>
      </c>
      <c r="I2" s="158">
        <f>(H2/H$38)*100</f>
        <v>143.7414030261348</v>
      </c>
    </row>
    <row r="3" spans="1:9">
      <c r="A3" s="156" t="s">
        <v>14</v>
      </c>
      <c r="B3" s="197">
        <v>58660</v>
      </c>
      <c r="C3" s="158">
        <f t="shared" si="0"/>
        <v>54.465098141167289</v>
      </c>
      <c r="G3" s="156" t="s">
        <v>14</v>
      </c>
      <c r="H3" s="198">
        <v>885</v>
      </c>
      <c r="I3" s="158">
        <f t="shared" ref="I3:I66" si="1">(H3/H$38)*100</f>
        <v>121.73314993122422</v>
      </c>
    </row>
    <row r="4" spans="1:9">
      <c r="A4" s="156" t="s">
        <v>15</v>
      </c>
      <c r="B4" s="197">
        <v>59949</v>
      </c>
      <c r="C4" s="158">
        <f t="shared" si="0"/>
        <v>55.661918998718683</v>
      </c>
      <c r="G4" s="156" t="s">
        <v>15</v>
      </c>
      <c r="H4" s="198">
        <v>1049</v>
      </c>
      <c r="I4" s="158">
        <f t="shared" si="1"/>
        <v>144.29160935350757</v>
      </c>
    </row>
    <row r="5" spans="1:9">
      <c r="A5" s="156" t="s">
        <v>16</v>
      </c>
      <c r="B5" s="197">
        <v>61388</v>
      </c>
      <c r="C5" s="158">
        <f t="shared" si="0"/>
        <v>56.99801303596962</v>
      </c>
      <c r="G5" s="156" t="s">
        <v>16</v>
      </c>
      <c r="H5" s="198">
        <v>1178</v>
      </c>
      <c r="I5" s="158">
        <f t="shared" si="1"/>
        <v>162.03576341127922</v>
      </c>
    </row>
    <row r="6" spans="1:9">
      <c r="A6" s="156" t="s">
        <v>17</v>
      </c>
      <c r="B6" s="197">
        <v>62780</v>
      </c>
      <c r="C6" s="158">
        <f t="shared" si="0"/>
        <v>58.290468143581364</v>
      </c>
      <c r="G6" s="156" t="s">
        <v>17</v>
      </c>
      <c r="H6" s="198">
        <v>1139</v>
      </c>
      <c r="I6" s="158">
        <f t="shared" si="1"/>
        <v>156.67125171939477</v>
      </c>
    </row>
    <row r="7" spans="1:9">
      <c r="A7" s="156" t="s">
        <v>18</v>
      </c>
      <c r="B7" s="197">
        <v>64644</v>
      </c>
      <c r="C7" s="158">
        <f t="shared" si="0"/>
        <v>60.021169523314335</v>
      </c>
      <c r="G7" s="156" t="s">
        <v>18</v>
      </c>
      <c r="H7" s="198">
        <v>1213</v>
      </c>
      <c r="I7" s="158">
        <f t="shared" si="1"/>
        <v>166.85006877579093</v>
      </c>
    </row>
    <row r="8" spans="1:9">
      <c r="A8" s="156" t="s">
        <v>19</v>
      </c>
      <c r="B8" s="197">
        <v>65903</v>
      </c>
      <c r="C8" s="158">
        <f t="shared" si="0"/>
        <v>61.190135744925811</v>
      </c>
      <c r="G8" s="156" t="s">
        <v>19</v>
      </c>
      <c r="H8" s="198">
        <v>1278</v>
      </c>
      <c r="I8" s="158">
        <f t="shared" si="1"/>
        <v>175.79092159559835</v>
      </c>
    </row>
    <row r="9" spans="1:9">
      <c r="A9" s="156" t="s">
        <v>20</v>
      </c>
      <c r="B9" s="197">
        <v>67263</v>
      </c>
      <c r="C9" s="158">
        <f t="shared" si="0"/>
        <v>62.45287924086832</v>
      </c>
      <c r="G9" s="156" t="s">
        <v>20</v>
      </c>
      <c r="H9" s="198">
        <v>1099</v>
      </c>
      <c r="I9" s="158">
        <f t="shared" si="1"/>
        <v>151.16918844566715</v>
      </c>
    </row>
    <row r="10" spans="1:9">
      <c r="A10" s="156" t="s">
        <v>21</v>
      </c>
      <c r="B10" s="197">
        <v>68794</v>
      </c>
      <c r="C10" s="158">
        <f t="shared" si="0"/>
        <v>63.874394161668299</v>
      </c>
      <c r="G10" s="156" t="s">
        <v>21</v>
      </c>
      <c r="H10" s="198">
        <v>1204</v>
      </c>
      <c r="I10" s="158">
        <f t="shared" si="1"/>
        <v>165.61210453920222</v>
      </c>
    </row>
    <row r="11" spans="1:9">
      <c r="A11" s="156" t="s">
        <v>22</v>
      </c>
      <c r="B11" s="197">
        <v>70023</v>
      </c>
      <c r="C11" s="158">
        <f t="shared" si="0"/>
        <v>65.015505747339887</v>
      </c>
      <c r="G11" s="156" t="s">
        <v>22</v>
      </c>
      <c r="H11" s="198">
        <v>1014</v>
      </c>
      <c r="I11" s="158">
        <f t="shared" si="1"/>
        <v>139.47730398899586</v>
      </c>
    </row>
    <row r="12" spans="1:9">
      <c r="A12" s="156" t="s">
        <v>23</v>
      </c>
      <c r="B12" s="197">
        <v>71041</v>
      </c>
      <c r="C12" s="158">
        <f t="shared" si="0"/>
        <v>65.960706393567435</v>
      </c>
      <c r="G12" s="156" t="s">
        <v>23</v>
      </c>
      <c r="H12" s="198">
        <v>838</v>
      </c>
      <c r="I12" s="158">
        <f t="shared" si="1"/>
        <v>115.26822558459422</v>
      </c>
    </row>
    <row r="13" spans="1:9">
      <c r="A13" s="156" t="s">
        <v>24</v>
      </c>
      <c r="B13" s="197">
        <v>72150</v>
      </c>
      <c r="C13" s="158">
        <f t="shared" si="0"/>
        <v>66.990399435479375</v>
      </c>
      <c r="G13" s="156" t="s">
        <v>24</v>
      </c>
      <c r="H13" s="198">
        <v>847</v>
      </c>
      <c r="I13" s="158">
        <f t="shared" si="1"/>
        <v>116.50618982118294</v>
      </c>
    </row>
    <row r="14" spans="1:9">
      <c r="A14" s="156" t="s">
        <v>25</v>
      </c>
      <c r="B14" s="197">
        <v>73285</v>
      </c>
      <c r="C14" s="158">
        <f t="shared" si="0"/>
        <v>68.044233161872569</v>
      </c>
      <c r="G14" s="156" t="s">
        <v>25</v>
      </c>
      <c r="H14" s="198">
        <v>1031</v>
      </c>
      <c r="I14" s="158">
        <f t="shared" si="1"/>
        <v>141.81568088033012</v>
      </c>
    </row>
    <row r="15" spans="1:9">
      <c r="A15" s="156" t="s">
        <v>26</v>
      </c>
      <c r="B15" s="197">
        <v>74361</v>
      </c>
      <c r="C15" s="158">
        <f t="shared" si="0"/>
        <v>69.043286104250626</v>
      </c>
      <c r="G15" s="156" t="s">
        <v>26</v>
      </c>
      <c r="H15" s="198">
        <v>863</v>
      </c>
      <c r="I15" s="158">
        <f t="shared" si="1"/>
        <v>118.70701513067401</v>
      </c>
    </row>
    <row r="16" spans="1:9">
      <c r="A16" s="156" t="s">
        <v>27</v>
      </c>
      <c r="B16" s="197">
        <v>75769</v>
      </c>
      <c r="C16" s="158">
        <f t="shared" si="0"/>
        <v>70.350597017696984</v>
      </c>
      <c r="G16" s="156" t="s">
        <v>27</v>
      </c>
      <c r="H16" s="198">
        <v>1136</v>
      </c>
      <c r="I16" s="158">
        <f t="shared" si="1"/>
        <v>156.2585969738652</v>
      </c>
    </row>
    <row r="17" spans="1:12">
      <c r="A17" s="156" t="s">
        <v>28</v>
      </c>
      <c r="B17" s="197">
        <v>76992</v>
      </c>
      <c r="C17" s="158">
        <f t="shared" si="0"/>
        <v>71.486137676180576</v>
      </c>
      <c r="G17" s="156" t="s">
        <v>28</v>
      </c>
      <c r="H17" s="198">
        <v>1010</v>
      </c>
      <c r="I17" s="158">
        <f t="shared" si="1"/>
        <v>138.92709766162309</v>
      </c>
    </row>
    <row r="18" spans="1:12">
      <c r="A18" s="156" t="s">
        <v>29</v>
      </c>
      <c r="B18" s="197">
        <v>78573</v>
      </c>
      <c r="C18" s="158">
        <f t="shared" si="0"/>
        <v>72.954076990213736</v>
      </c>
      <c r="G18" s="156" t="s">
        <v>29</v>
      </c>
      <c r="H18" s="198">
        <v>1292</v>
      </c>
      <c r="I18" s="158">
        <f t="shared" si="1"/>
        <v>177.71664374140303</v>
      </c>
    </row>
    <row r="19" spans="1:12">
      <c r="A19" s="156" t="s">
        <v>30</v>
      </c>
      <c r="B19" s="197">
        <v>80342</v>
      </c>
      <c r="C19" s="158">
        <f t="shared" si="0"/>
        <v>74.59657202280367</v>
      </c>
      <c r="G19" s="156" t="s">
        <v>30</v>
      </c>
      <c r="H19" s="198">
        <v>1246</v>
      </c>
      <c r="I19" s="158">
        <f t="shared" si="1"/>
        <v>171.38927097661622</v>
      </c>
    </row>
    <row r="20" spans="1:12">
      <c r="A20" s="156" t="s">
        <v>31</v>
      </c>
      <c r="B20" s="197">
        <v>81610</v>
      </c>
      <c r="C20" s="158">
        <f t="shared" si="0"/>
        <v>75.773894635197109</v>
      </c>
      <c r="G20" s="156" t="s">
        <v>31</v>
      </c>
      <c r="H20" s="198">
        <v>1209</v>
      </c>
      <c r="I20" s="158">
        <f t="shared" si="1"/>
        <v>166.29986244841817</v>
      </c>
    </row>
    <row r="21" spans="1:12">
      <c r="A21" s="156" t="s">
        <v>32</v>
      </c>
      <c r="B21" s="197">
        <v>83014</v>
      </c>
      <c r="C21" s="158">
        <f t="shared" si="0"/>
        <v>77.077491597184817</v>
      </c>
      <c r="G21" s="156" t="s">
        <v>32</v>
      </c>
      <c r="H21" s="198">
        <v>1149</v>
      </c>
      <c r="I21" s="158">
        <f t="shared" si="1"/>
        <v>158.0467675378267</v>
      </c>
    </row>
    <row r="22" spans="1:12">
      <c r="A22" s="156" t="s">
        <v>33</v>
      </c>
      <c r="B22" s="197">
        <v>84504</v>
      </c>
      <c r="C22" s="158">
        <f t="shared" si="0"/>
        <v>78.460938515533613</v>
      </c>
      <c r="G22" s="156" t="s">
        <v>33</v>
      </c>
      <c r="H22" s="198">
        <v>1196</v>
      </c>
      <c r="I22" s="158">
        <f t="shared" si="1"/>
        <v>164.51169188445667</v>
      </c>
    </row>
    <row r="23" spans="1:12">
      <c r="A23" s="156" t="s">
        <v>34</v>
      </c>
      <c r="B23" s="197">
        <v>86043</v>
      </c>
      <c r="C23" s="158">
        <f t="shared" si="0"/>
        <v>79.889881339250906</v>
      </c>
      <c r="G23" s="156" t="s">
        <v>34</v>
      </c>
      <c r="H23" s="198">
        <v>1199</v>
      </c>
      <c r="I23" s="158">
        <f t="shared" si="1"/>
        <v>164.92434662998625</v>
      </c>
    </row>
    <row r="24" spans="1:12">
      <c r="A24" s="156" t="s">
        <v>35</v>
      </c>
      <c r="B24" s="197">
        <v>87460</v>
      </c>
      <c r="C24" s="158">
        <f t="shared" si="0"/>
        <v>81.205548643479233</v>
      </c>
      <c r="G24" s="156" t="s">
        <v>35</v>
      </c>
      <c r="H24" s="198">
        <v>1123</v>
      </c>
      <c r="I24" s="158">
        <f t="shared" si="1"/>
        <v>154.47042640990372</v>
      </c>
    </row>
    <row r="25" spans="1:12">
      <c r="A25" s="156" t="s">
        <v>36</v>
      </c>
      <c r="B25" s="197">
        <v>89046</v>
      </c>
      <c r="C25" s="158">
        <f t="shared" si="0"/>
        <v>82.678130396835712</v>
      </c>
      <c r="G25" s="156" t="s">
        <v>36</v>
      </c>
      <c r="H25" s="198">
        <v>1231</v>
      </c>
      <c r="I25" s="158">
        <f t="shared" si="1"/>
        <v>169.32599724896838</v>
      </c>
    </row>
    <row r="26" spans="1:12">
      <c r="A26" s="156" t="s">
        <v>37</v>
      </c>
      <c r="B26" s="197">
        <v>90270</v>
      </c>
      <c r="C26" s="158">
        <f t="shared" si="0"/>
        <v>83.814599543183959</v>
      </c>
      <c r="G26" s="156" t="s">
        <v>37</v>
      </c>
      <c r="H26" s="198">
        <v>1104</v>
      </c>
      <c r="I26" s="158">
        <f t="shared" si="1"/>
        <v>151.85694635488306</v>
      </c>
    </row>
    <row r="27" spans="1:12">
      <c r="A27" s="156" t="s">
        <v>38</v>
      </c>
      <c r="B27" s="197">
        <v>91645</v>
      </c>
      <c r="C27" s="158">
        <f t="shared" si="0"/>
        <v>85.091270357096434</v>
      </c>
      <c r="G27" s="156" t="s">
        <v>38</v>
      </c>
      <c r="H27" s="198">
        <v>1099</v>
      </c>
      <c r="I27" s="158">
        <f t="shared" si="1"/>
        <v>151.16918844566715</v>
      </c>
    </row>
    <row r="28" spans="1:12">
      <c r="A28" s="156" t="s">
        <v>39</v>
      </c>
      <c r="B28" s="197">
        <v>93646</v>
      </c>
      <c r="C28" s="158">
        <f t="shared" si="0"/>
        <v>86.949174574288307</v>
      </c>
      <c r="G28" s="156" t="s">
        <v>39</v>
      </c>
      <c r="H28" s="198">
        <v>1572</v>
      </c>
      <c r="I28" s="158">
        <f t="shared" si="1"/>
        <v>216.23108665749658</v>
      </c>
    </row>
    <row r="29" spans="1:12">
      <c r="A29" s="156" t="s">
        <v>40</v>
      </c>
      <c r="B29" s="197">
        <v>95247</v>
      </c>
      <c r="C29" s="158">
        <f t="shared" si="0"/>
        <v>88.435683645614745</v>
      </c>
      <c r="G29" s="156" t="s">
        <v>40</v>
      </c>
      <c r="H29" s="198">
        <v>1248</v>
      </c>
      <c r="I29" s="158">
        <f t="shared" si="1"/>
        <v>171.66437414030261</v>
      </c>
    </row>
    <row r="30" spans="1:12">
      <c r="A30" s="156" t="s">
        <v>41</v>
      </c>
      <c r="B30" s="197">
        <v>96935</v>
      </c>
      <c r="C30" s="158">
        <f t="shared" si="0"/>
        <v>90.002971161166926</v>
      </c>
      <c r="G30" s="156" t="s">
        <v>41</v>
      </c>
      <c r="H30" s="198">
        <v>1337</v>
      </c>
      <c r="I30" s="158">
        <f t="shared" si="1"/>
        <v>183.90646492434664</v>
      </c>
      <c r="L30" s="199"/>
    </row>
    <row r="31" spans="1:12">
      <c r="A31" s="156" t="s">
        <v>42</v>
      </c>
      <c r="B31" s="197">
        <v>98956</v>
      </c>
      <c r="C31" s="158">
        <f t="shared" si="0"/>
        <v>91.879445135652077</v>
      </c>
      <c r="G31" s="156" t="s">
        <v>42</v>
      </c>
      <c r="H31" s="198">
        <v>1394</v>
      </c>
      <c r="I31" s="158">
        <f t="shared" si="1"/>
        <v>191.74690508940853</v>
      </c>
    </row>
    <row r="32" spans="1:12">
      <c r="A32" s="156" t="s">
        <v>43</v>
      </c>
      <c r="B32" s="197">
        <v>100443</v>
      </c>
      <c r="C32" s="158">
        <f t="shared" si="0"/>
        <v>93.260106590406863</v>
      </c>
      <c r="G32" s="156" t="s">
        <v>43</v>
      </c>
      <c r="H32" s="198">
        <v>1426</v>
      </c>
      <c r="I32" s="158">
        <f t="shared" si="1"/>
        <v>196.14855570839066</v>
      </c>
    </row>
    <row r="33" spans="1:9">
      <c r="A33" s="156" t="s">
        <v>44</v>
      </c>
      <c r="B33" s="197">
        <v>102319</v>
      </c>
      <c r="C33" s="158">
        <f t="shared" si="0"/>
        <v>95.001949824515791</v>
      </c>
      <c r="G33" s="156" t="s">
        <v>44</v>
      </c>
      <c r="H33" s="198">
        <v>1479</v>
      </c>
      <c r="I33" s="158">
        <f t="shared" si="1"/>
        <v>203.43878954607976</v>
      </c>
    </row>
    <row r="34" spans="1:9">
      <c r="A34" s="156" t="s">
        <v>45</v>
      </c>
      <c r="B34" s="197">
        <v>104130</v>
      </c>
      <c r="C34" s="158">
        <f t="shared" si="0"/>
        <v>96.683441347421578</v>
      </c>
      <c r="G34" s="156" t="s">
        <v>45</v>
      </c>
      <c r="H34" s="198">
        <v>1485</v>
      </c>
      <c r="I34" s="158">
        <f t="shared" si="1"/>
        <v>204.26409903713895</v>
      </c>
    </row>
    <row r="35" spans="1:9">
      <c r="A35" s="156" t="s">
        <v>46</v>
      </c>
      <c r="B35" s="197">
        <v>105475</v>
      </c>
      <c r="C35" s="158">
        <f t="shared" si="0"/>
        <v>97.932257525394135</v>
      </c>
      <c r="G35" s="156" t="s">
        <v>46</v>
      </c>
      <c r="H35" s="198">
        <v>1130</v>
      </c>
      <c r="I35" s="158">
        <f t="shared" si="1"/>
        <v>155.43328748280604</v>
      </c>
    </row>
    <row r="36" spans="1:9">
      <c r="A36" s="156" t="s">
        <v>47</v>
      </c>
      <c r="B36" s="197">
        <v>105693</v>
      </c>
      <c r="C36" s="158">
        <f t="shared" si="0"/>
        <v>98.134667879890813</v>
      </c>
      <c r="G36" s="156" t="s">
        <v>47</v>
      </c>
      <c r="H36" s="198">
        <v>215</v>
      </c>
      <c r="I36" s="158">
        <f t="shared" si="1"/>
        <v>29.573590096286107</v>
      </c>
    </row>
    <row r="37" spans="1:9">
      <c r="A37" s="156" t="s">
        <v>48</v>
      </c>
      <c r="B37" s="197">
        <v>107182</v>
      </c>
      <c r="C37" s="158">
        <f t="shared" si="0"/>
        <v>99.517186310374925</v>
      </c>
      <c r="G37" s="156" t="s">
        <v>48</v>
      </c>
      <c r="H37" s="198">
        <v>1264</v>
      </c>
      <c r="I37" s="158">
        <f t="shared" si="1"/>
        <v>173.86519944979369</v>
      </c>
    </row>
    <row r="38" spans="1:9">
      <c r="A38" s="165" t="s">
        <v>49</v>
      </c>
      <c r="B38" s="200">
        <v>107702</v>
      </c>
      <c r="C38" s="160">
        <f t="shared" ref="C38:C85" si="2">(B38/B$38)*100</f>
        <v>100</v>
      </c>
      <c r="D38" s="192"/>
      <c r="E38" s="192"/>
      <c r="F38" s="192"/>
      <c r="G38" s="165" t="s">
        <v>49</v>
      </c>
      <c r="H38" s="201">
        <v>727</v>
      </c>
      <c r="I38" s="160">
        <f t="shared" si="1"/>
        <v>100</v>
      </c>
    </row>
    <row r="39" spans="1:9">
      <c r="A39" s="149" t="s">
        <v>50</v>
      </c>
      <c r="B39" s="197">
        <v>108606</v>
      </c>
      <c r="C39" s="158">
        <f t="shared" si="2"/>
        <v>100.8393530296559</v>
      </c>
      <c r="G39" s="149" t="s">
        <v>50</v>
      </c>
      <c r="H39" s="198">
        <v>786</v>
      </c>
      <c r="I39" s="158">
        <f t="shared" si="1"/>
        <v>108.11554332874829</v>
      </c>
    </row>
    <row r="40" spans="1:9">
      <c r="A40" s="149" t="s">
        <v>51</v>
      </c>
      <c r="B40" s="197">
        <v>109552</v>
      </c>
      <c r="C40" s="158">
        <f t="shared" si="2"/>
        <v>101.71770254962769</v>
      </c>
      <c r="G40" s="149" t="s">
        <v>51</v>
      </c>
      <c r="H40" s="198">
        <v>887</v>
      </c>
      <c r="I40" s="158">
        <f t="shared" si="1"/>
        <v>122.00825309491059</v>
      </c>
    </row>
    <row r="41" spans="1:9">
      <c r="A41" s="149" t="s">
        <v>52</v>
      </c>
      <c r="B41" s="197">
        <v>110366</v>
      </c>
      <c r="C41" s="158">
        <f>(B41/B$38)*100</f>
        <v>102.47349167146385</v>
      </c>
      <c r="G41" s="149" t="s">
        <v>52</v>
      </c>
      <c r="H41" s="198">
        <v>813</v>
      </c>
      <c r="I41" s="158">
        <f t="shared" si="1"/>
        <v>111.82943603851444</v>
      </c>
    </row>
    <row r="42" spans="1:9">
      <c r="A42" s="149" t="s">
        <v>53</v>
      </c>
      <c r="B42" s="197">
        <v>111332</v>
      </c>
      <c r="C42" s="158">
        <f t="shared" si="2"/>
        <v>103.3704109487289</v>
      </c>
      <c r="G42" s="149" t="s">
        <v>53</v>
      </c>
      <c r="H42" s="198">
        <v>941</v>
      </c>
      <c r="I42" s="158">
        <f t="shared" si="1"/>
        <v>129.43603851444291</v>
      </c>
    </row>
    <row r="43" spans="1:9">
      <c r="A43" s="149" t="s">
        <v>54</v>
      </c>
      <c r="B43" s="197">
        <v>112651</v>
      </c>
      <c r="C43" s="158">
        <f t="shared" si="2"/>
        <v>104.59508644222019</v>
      </c>
      <c r="G43" s="149" t="s">
        <v>54</v>
      </c>
      <c r="H43" s="198">
        <v>937</v>
      </c>
      <c r="I43" s="158">
        <f t="shared" si="1"/>
        <v>128.88583218707015</v>
      </c>
    </row>
    <row r="44" spans="1:9">
      <c r="A44" s="149" t="s">
        <v>55</v>
      </c>
      <c r="B44" s="197">
        <v>113300</v>
      </c>
      <c r="C44" s="158">
        <f t="shared" si="2"/>
        <v>105.19767506638689</v>
      </c>
      <c r="G44" s="149" t="s">
        <v>55</v>
      </c>
      <c r="H44" s="198">
        <v>934</v>
      </c>
      <c r="I44" s="158">
        <f t="shared" si="1"/>
        <v>128.4731774415406</v>
      </c>
    </row>
    <row r="45" spans="1:9">
      <c r="A45" s="149" t="s">
        <v>56</v>
      </c>
      <c r="B45" s="197">
        <v>114336</v>
      </c>
      <c r="C45" s="158">
        <f t="shared" si="2"/>
        <v>106.15958849417839</v>
      </c>
      <c r="G45" s="149" t="s">
        <v>56</v>
      </c>
      <c r="H45" s="198">
        <v>986</v>
      </c>
      <c r="I45" s="158">
        <f t="shared" si="1"/>
        <v>135.62585969738652</v>
      </c>
    </row>
    <row r="46" spans="1:9">
      <c r="A46" s="149" t="s">
        <v>57</v>
      </c>
      <c r="B46" s="197">
        <v>115309</v>
      </c>
      <c r="C46" s="158">
        <f t="shared" si="2"/>
        <v>107.06300718649607</v>
      </c>
      <c r="G46" s="149" t="s">
        <v>57</v>
      </c>
      <c r="H46" s="198">
        <v>936</v>
      </c>
      <c r="I46" s="158">
        <f t="shared" si="1"/>
        <v>128.74828060522697</v>
      </c>
    </row>
    <row r="47" spans="1:9">
      <c r="A47" s="149" t="s">
        <v>58</v>
      </c>
      <c r="B47" s="197">
        <v>116097</v>
      </c>
      <c r="C47" s="158">
        <f t="shared" si="2"/>
        <v>107.794655623851</v>
      </c>
      <c r="G47" s="149" t="s">
        <v>58</v>
      </c>
      <c r="H47" s="198">
        <v>755</v>
      </c>
      <c r="I47" s="158">
        <f t="shared" si="1"/>
        <v>103.85144429160935</v>
      </c>
    </row>
    <row r="48" spans="1:9">
      <c r="A48" s="149" t="s">
        <v>59</v>
      </c>
      <c r="B48" s="197">
        <v>117059</v>
      </c>
      <c r="C48" s="158">
        <f t="shared" si="2"/>
        <v>108.68786094965739</v>
      </c>
      <c r="G48" s="149" t="s">
        <v>59</v>
      </c>
      <c r="H48" s="198">
        <v>899</v>
      </c>
      <c r="I48" s="158">
        <f t="shared" si="1"/>
        <v>123.65887207702887</v>
      </c>
    </row>
    <row r="49" spans="1:9">
      <c r="A49" s="149" t="s">
        <v>60</v>
      </c>
      <c r="B49" s="197">
        <v>118263</v>
      </c>
      <c r="C49" s="158">
        <f t="shared" si="2"/>
        <v>109.80576033871236</v>
      </c>
      <c r="G49" s="149" t="s">
        <v>60</v>
      </c>
      <c r="H49" s="198">
        <v>1048</v>
      </c>
      <c r="I49" s="158">
        <f t="shared" si="1"/>
        <v>144.15405777166436</v>
      </c>
    </row>
    <row r="50" spans="1:9">
      <c r="A50" s="149" t="s">
        <v>61</v>
      </c>
      <c r="B50" s="197">
        <v>118770</v>
      </c>
      <c r="C50" s="158">
        <f t="shared" si="2"/>
        <v>110.27650368609683</v>
      </c>
      <c r="G50" s="149" t="s">
        <v>61</v>
      </c>
      <c r="H50" s="198">
        <v>650</v>
      </c>
      <c r="I50" s="158">
        <f t="shared" si="1"/>
        <v>89.408528198074279</v>
      </c>
    </row>
    <row r="51" spans="1:9">
      <c r="A51" s="149" t="s">
        <v>62</v>
      </c>
      <c r="B51" s="197">
        <v>119482</v>
      </c>
      <c r="C51" s="158">
        <f t="shared" si="2"/>
        <v>110.9375870457373</v>
      </c>
      <c r="G51" s="149" t="s">
        <v>62</v>
      </c>
      <c r="H51" s="198">
        <v>633</v>
      </c>
      <c r="I51" s="158">
        <f t="shared" si="1"/>
        <v>87.07015130674003</v>
      </c>
    </row>
    <row r="52" spans="1:9">
      <c r="A52" s="149" t="s">
        <v>63</v>
      </c>
      <c r="B52" s="197">
        <v>120241</v>
      </c>
      <c r="C52" s="158">
        <f t="shared" si="2"/>
        <v>111.642309335017</v>
      </c>
      <c r="G52" s="149" t="s">
        <v>63</v>
      </c>
      <c r="H52" s="198">
        <v>712</v>
      </c>
      <c r="I52" s="158">
        <f t="shared" si="1"/>
        <v>97.936726272352132</v>
      </c>
    </row>
    <row r="53" spans="1:9">
      <c r="A53" s="149" t="s">
        <v>64</v>
      </c>
      <c r="B53" s="197">
        <v>120905</v>
      </c>
      <c r="C53" s="158">
        <f t="shared" si="2"/>
        <v>112.25882527715363</v>
      </c>
      <c r="G53" s="149" t="s">
        <v>64</v>
      </c>
      <c r="H53" s="198">
        <v>616</v>
      </c>
      <c r="I53" s="158">
        <f t="shared" si="1"/>
        <v>84.731774415405781</v>
      </c>
    </row>
    <row r="54" spans="1:9">
      <c r="A54" s="149" t="s">
        <v>65</v>
      </c>
      <c r="B54" s="197">
        <v>121824</v>
      </c>
      <c r="C54" s="158">
        <f t="shared" si="2"/>
        <v>113.11210562477949</v>
      </c>
      <c r="G54" s="149" t="s">
        <v>65</v>
      </c>
      <c r="H54" s="198">
        <v>750</v>
      </c>
      <c r="I54" s="158">
        <f t="shared" si="1"/>
        <v>103.16368638239339</v>
      </c>
    </row>
    <row r="55" spans="1:9">
      <c r="A55" s="149" t="s">
        <v>66</v>
      </c>
      <c r="B55" s="197">
        <v>123036</v>
      </c>
      <c r="C55" s="158">
        <f t="shared" si="2"/>
        <v>114.23743291675177</v>
      </c>
      <c r="G55" s="149" t="s">
        <v>66</v>
      </c>
      <c r="H55" s="198">
        <v>770</v>
      </c>
      <c r="I55" s="158">
        <f t="shared" si="1"/>
        <v>105.91471801925722</v>
      </c>
    </row>
    <row r="56" spans="1:9">
      <c r="A56" s="149" t="s">
        <v>67</v>
      </c>
      <c r="B56" s="197">
        <v>123596</v>
      </c>
      <c r="C56" s="158">
        <f t="shared" si="2"/>
        <v>114.7573861209634</v>
      </c>
      <c r="G56" s="149" t="s">
        <v>67</v>
      </c>
      <c r="H56" s="198">
        <v>882</v>
      </c>
      <c r="I56" s="158">
        <f t="shared" si="1"/>
        <v>121.32049518569463</v>
      </c>
    </row>
    <row r="57" spans="1:9">
      <c r="A57" s="149" t="s">
        <v>68</v>
      </c>
      <c r="B57" s="197">
        <v>124523</v>
      </c>
      <c r="C57" s="158">
        <f t="shared" si="2"/>
        <v>115.61809437150656</v>
      </c>
      <c r="G57" s="149" t="s">
        <v>68</v>
      </c>
      <c r="H57" s="198">
        <v>898</v>
      </c>
      <c r="I57" s="158">
        <f t="shared" si="1"/>
        <v>123.52132049518569</v>
      </c>
    </row>
    <row r="58" spans="1:9">
      <c r="A58" s="149" t="s">
        <v>69</v>
      </c>
      <c r="B58" s="197">
        <v>125166</v>
      </c>
      <c r="C58" s="158">
        <f t="shared" si="2"/>
        <v>116.21511206848527</v>
      </c>
      <c r="G58" s="149" t="s">
        <v>69</v>
      </c>
      <c r="H58" s="198">
        <v>617</v>
      </c>
      <c r="I58" s="158">
        <f t="shared" si="1"/>
        <v>84.869325997248964</v>
      </c>
    </row>
    <row r="59" spans="1:9">
      <c r="A59" s="149" t="s">
        <v>70</v>
      </c>
      <c r="B59" s="197">
        <v>126106</v>
      </c>
      <c r="C59" s="158">
        <f t="shared" si="2"/>
        <v>117.08789066126906</v>
      </c>
      <c r="G59" s="149" t="s">
        <v>70</v>
      </c>
      <c r="H59" s="198">
        <v>858</v>
      </c>
      <c r="I59" s="158">
        <f t="shared" si="1"/>
        <v>118.01925722145805</v>
      </c>
    </row>
    <row r="60" spans="1:9">
      <c r="A60" s="149" t="s">
        <v>71</v>
      </c>
      <c r="B60" s="197">
        <v>126853</v>
      </c>
      <c r="C60" s="158">
        <f t="shared" si="2"/>
        <v>117.78147109617277</v>
      </c>
      <c r="G60" s="149" t="s">
        <v>71</v>
      </c>
      <c r="H60" s="198">
        <v>737</v>
      </c>
      <c r="I60" s="158">
        <f t="shared" si="1"/>
        <v>101.37551581843192</v>
      </c>
    </row>
    <row r="61" spans="1:9">
      <c r="A61" s="149" t="s">
        <v>72</v>
      </c>
      <c r="B61" s="197">
        <v>127963</v>
      </c>
      <c r="C61" s="158">
        <f t="shared" si="2"/>
        <v>118.81209262594939</v>
      </c>
      <c r="G61" s="149" t="s">
        <v>72</v>
      </c>
      <c r="H61" s="198">
        <v>1001</v>
      </c>
      <c r="I61" s="158">
        <f t="shared" si="1"/>
        <v>137.68913342503438</v>
      </c>
    </row>
    <row r="62" spans="1:9">
      <c r="A62" s="149" t="s">
        <v>73</v>
      </c>
      <c r="B62" s="197">
        <v>128838</v>
      </c>
      <c r="C62" s="158">
        <f t="shared" si="2"/>
        <v>119.62451950753004</v>
      </c>
      <c r="G62" s="149" t="s">
        <v>73</v>
      </c>
      <c r="H62" s="198">
        <v>974</v>
      </c>
      <c r="I62" s="158">
        <f t="shared" si="1"/>
        <v>133.97524071526823</v>
      </c>
    </row>
    <row r="63" spans="1:9">
      <c r="A63" s="149" t="s">
        <v>74</v>
      </c>
      <c r="B63" s="197">
        <v>129814</v>
      </c>
      <c r="C63" s="158">
        <f t="shared" si="2"/>
        <v>120.53072366344171</v>
      </c>
      <c r="G63" s="149" t="s">
        <v>74</v>
      </c>
      <c r="H63" s="198">
        <v>859</v>
      </c>
      <c r="I63" s="158">
        <f t="shared" si="1"/>
        <v>118.15680880330123</v>
      </c>
    </row>
    <row r="64" spans="1:9">
      <c r="A64" s="149" t="s">
        <v>75</v>
      </c>
      <c r="B64" s="197">
        <v>130787</v>
      </c>
      <c r="C64" s="158">
        <f t="shared" si="2"/>
        <v>121.43414235575941</v>
      </c>
      <c r="G64" s="149" t="s">
        <v>75</v>
      </c>
      <c r="H64" s="198">
        <v>864</v>
      </c>
      <c r="I64" s="158">
        <f t="shared" si="1"/>
        <v>118.84456671251719</v>
      </c>
    </row>
    <row r="65" spans="1:9">
      <c r="A65" s="149" t="s">
        <v>76</v>
      </c>
      <c r="B65" s="197">
        <v>131901</v>
      </c>
      <c r="C65" s="158">
        <f t="shared" si="2"/>
        <v>122.46847783699467</v>
      </c>
      <c r="G65" s="149" t="s">
        <v>76</v>
      </c>
      <c r="H65" s="198">
        <v>1004</v>
      </c>
      <c r="I65" s="158">
        <f t="shared" si="1"/>
        <v>138.10178817056396</v>
      </c>
    </row>
    <row r="66" spans="1:9">
      <c r="A66" s="149" t="s">
        <v>77</v>
      </c>
      <c r="B66" s="197">
        <v>132944</v>
      </c>
      <c r="C66" s="158">
        <f t="shared" si="2"/>
        <v>123.43689067983881</v>
      </c>
      <c r="G66" s="149" t="s">
        <v>77</v>
      </c>
      <c r="H66" s="198">
        <v>958</v>
      </c>
      <c r="I66" s="158">
        <f t="shared" si="1"/>
        <v>131.77441540577718</v>
      </c>
    </row>
    <row r="67" spans="1:9">
      <c r="A67" s="149" t="s">
        <v>85</v>
      </c>
      <c r="B67" s="197">
        <v>134150</v>
      </c>
      <c r="C67" s="158">
        <f t="shared" si="2"/>
        <v>124.55664704462312</v>
      </c>
      <c r="G67" s="149" t="s">
        <v>85</v>
      </c>
      <c r="H67" s="198">
        <v>839</v>
      </c>
      <c r="I67" s="158">
        <f t="shared" ref="I67:I79" si="3">(H67/H$38)*100</f>
        <v>115.4057771664374</v>
      </c>
    </row>
    <row r="68" spans="1:9">
      <c r="A68" s="156" t="s">
        <v>92</v>
      </c>
      <c r="B68" s="197">
        <v>135062</v>
      </c>
      <c r="C68" s="158">
        <f t="shared" si="2"/>
        <v>125.40342797719634</v>
      </c>
      <c r="G68" s="156" t="s">
        <v>92</v>
      </c>
      <c r="H68" s="198">
        <v>1137</v>
      </c>
      <c r="I68" s="158">
        <f t="shared" si="3"/>
        <v>156.39614855570838</v>
      </c>
    </row>
    <row r="69" spans="1:9">
      <c r="A69" s="156" t="s">
        <v>93</v>
      </c>
      <c r="B69" s="197">
        <v>135970</v>
      </c>
      <c r="C69" s="158">
        <f t="shared" si="2"/>
        <v>126.24649495831089</v>
      </c>
      <c r="G69" s="156" t="s">
        <v>93</v>
      </c>
      <c r="H69" s="198">
        <v>880</v>
      </c>
      <c r="I69" s="158">
        <f t="shared" si="3"/>
        <v>121.04539202200826</v>
      </c>
    </row>
    <row r="70" spans="1:9">
      <c r="A70" s="156" t="s">
        <v>107</v>
      </c>
      <c r="B70" s="197">
        <v>136883</v>
      </c>
      <c r="C70" s="158">
        <f t="shared" si="2"/>
        <v>127.09420437874877</v>
      </c>
      <c r="G70" s="156" t="s">
        <v>107</v>
      </c>
      <c r="H70" s="198">
        <v>857</v>
      </c>
      <c r="I70" s="158">
        <f t="shared" si="3"/>
        <v>117.88170563961486</v>
      </c>
    </row>
    <row r="71" spans="1:9">
      <c r="A71" s="156" t="s">
        <v>108</v>
      </c>
      <c r="B71" s="202">
        <v>137703</v>
      </c>
      <c r="C71" s="158">
        <f t="shared" si="2"/>
        <v>127.85556442777293</v>
      </c>
      <c r="G71" s="156" t="s">
        <v>108</v>
      </c>
      <c r="H71" s="202">
        <v>789</v>
      </c>
      <c r="I71" s="158">
        <f t="shared" si="3"/>
        <v>108.52819807427785</v>
      </c>
    </row>
    <row r="72" spans="1:9">
      <c r="A72" s="156" t="s">
        <v>110</v>
      </c>
      <c r="B72" s="197">
        <v>138634</v>
      </c>
      <c r="C72" s="158">
        <f t="shared" si="2"/>
        <v>128.71998662977475</v>
      </c>
      <c r="G72" s="156" t="s">
        <v>110</v>
      </c>
      <c r="H72" s="197">
        <v>905</v>
      </c>
      <c r="I72" s="158">
        <f t="shared" si="3"/>
        <v>124.48418156808802</v>
      </c>
    </row>
    <row r="73" spans="1:9">
      <c r="A73" s="156" t="s">
        <v>111</v>
      </c>
      <c r="B73" s="197">
        <v>139807</v>
      </c>
      <c r="C73" s="158">
        <f t="shared" si="2"/>
        <v>129.80910289502518</v>
      </c>
      <c r="G73" s="156" t="s">
        <v>111</v>
      </c>
      <c r="H73" s="197">
        <v>1057</v>
      </c>
      <c r="I73" s="158">
        <f t="shared" si="3"/>
        <v>145.39202200825309</v>
      </c>
    </row>
    <row r="74" spans="1:9">
      <c r="A74" s="156" t="s">
        <v>136</v>
      </c>
      <c r="B74" s="157">
        <v>140622</v>
      </c>
      <c r="C74" s="158">
        <f t="shared" si="2"/>
        <v>130.56582050472599</v>
      </c>
      <c r="G74" s="156" t="s">
        <v>136</v>
      </c>
      <c r="H74" s="157">
        <v>749</v>
      </c>
      <c r="I74" s="158">
        <f t="shared" si="3"/>
        <v>103.02613480055021</v>
      </c>
    </row>
    <row r="75" spans="1:9">
      <c r="A75" s="156" t="s">
        <v>137</v>
      </c>
      <c r="B75" s="157">
        <v>141623</v>
      </c>
      <c r="C75" s="158">
        <f t="shared" si="2"/>
        <v>131.49523685725427</v>
      </c>
      <c r="G75" s="156" t="s">
        <v>137</v>
      </c>
      <c r="H75" s="157">
        <v>877</v>
      </c>
      <c r="I75" s="158">
        <f t="shared" si="3"/>
        <v>120.63273727647868</v>
      </c>
    </row>
    <row r="76" spans="1:9">
      <c r="A76" s="156" t="s">
        <v>138</v>
      </c>
      <c r="B76" s="157">
        <v>142399</v>
      </c>
      <c r="C76" s="158">
        <f t="shared" si="2"/>
        <v>132.21574344023324</v>
      </c>
      <c r="G76" s="156" t="s">
        <v>138</v>
      </c>
      <c r="H76" s="157">
        <v>727</v>
      </c>
      <c r="I76" s="158">
        <f t="shared" si="3"/>
        <v>100</v>
      </c>
    </row>
    <row r="77" spans="1:9">
      <c r="A77" s="156" t="s">
        <v>140</v>
      </c>
      <c r="B77" s="157">
        <v>143329</v>
      </c>
      <c r="C77" s="158">
        <f>(B77/B$38)*100</f>
        <v>133.07923715437039</v>
      </c>
      <c r="G77" s="156" t="s">
        <v>140</v>
      </c>
      <c r="H77" s="157">
        <v>1146</v>
      </c>
      <c r="I77" s="158">
        <f t="shared" si="3"/>
        <v>157.63411279229712</v>
      </c>
    </row>
    <row r="78" spans="1:9">
      <c r="A78" s="156" t="s">
        <v>141</v>
      </c>
      <c r="B78" s="157">
        <v>144424</v>
      </c>
      <c r="C78" s="158">
        <f t="shared" si="2"/>
        <v>134.09593136617704</v>
      </c>
      <c r="G78" s="156" t="s">
        <v>141</v>
      </c>
      <c r="H78" s="157">
        <v>1331</v>
      </c>
      <c r="I78" s="158">
        <f>(H78/H$38)*100</f>
        <v>183.08115543328748</v>
      </c>
    </row>
    <row r="79" spans="1:9">
      <c r="A79" s="156" t="s">
        <v>142</v>
      </c>
      <c r="B79" s="157">
        <v>145355</v>
      </c>
      <c r="C79" s="158">
        <f>(B79/B$38)*100</f>
        <v>134.96035356817885</v>
      </c>
      <c r="G79" s="156" t="s">
        <v>142</v>
      </c>
      <c r="H79" s="157">
        <v>1092</v>
      </c>
      <c r="I79" s="158">
        <f t="shared" si="3"/>
        <v>150.20632737276478</v>
      </c>
    </row>
    <row r="80" spans="1:9">
      <c r="A80" s="156" t="s">
        <v>143</v>
      </c>
      <c r="B80" s="157">
        <v>146379</v>
      </c>
      <c r="C80" s="158">
        <f t="shared" si="2"/>
        <v>135.9111251415944</v>
      </c>
      <c r="G80" s="156" t="s">
        <v>143</v>
      </c>
      <c r="H80" s="157">
        <v>1130</v>
      </c>
      <c r="I80" s="158">
        <f>(H80/H$38)*100</f>
        <v>155.43328748280604</v>
      </c>
    </row>
    <row r="81" spans="1:10">
      <c r="A81" s="156" t="s">
        <v>149</v>
      </c>
      <c r="B81" s="162">
        <v>147133</v>
      </c>
      <c r="C81" s="158">
        <f>(B81/B$38)*100</f>
        <v>136.61120499155075</v>
      </c>
      <c r="G81" s="156" t="s">
        <v>149</v>
      </c>
      <c r="H81" s="162">
        <v>1007</v>
      </c>
      <c r="I81" s="158">
        <f>(H81/H38)*100</f>
        <v>138.51444291609354</v>
      </c>
    </row>
    <row r="82" spans="1:10">
      <c r="A82" s="156" t="s">
        <v>150</v>
      </c>
      <c r="B82" s="162">
        <v>147960</v>
      </c>
      <c r="C82" s="158">
        <f>(B82/B$38)*100</f>
        <v>137.37906445562757</v>
      </c>
      <c r="E82" s="193"/>
      <c r="G82" s="156" t="s">
        <v>150</v>
      </c>
      <c r="H82" s="162">
        <v>1007</v>
      </c>
      <c r="I82" s="158">
        <f>(H82/H38)*100</f>
        <v>138.51444291609354</v>
      </c>
    </row>
    <row r="83" spans="1:10">
      <c r="A83" s="156" t="s">
        <v>151</v>
      </c>
      <c r="B83" s="162">
        <v>148950</v>
      </c>
      <c r="C83" s="158">
        <f t="shared" si="2"/>
        <v>138.29826744164453</v>
      </c>
      <c r="E83" s="193"/>
      <c r="G83" s="156" t="s">
        <v>151</v>
      </c>
      <c r="H83" s="162">
        <v>1166</v>
      </c>
      <c r="I83" s="163">
        <f>(H83/H38)*100</f>
        <v>160.38514442916093</v>
      </c>
    </row>
    <row r="84" spans="1:10">
      <c r="A84" s="156" t="s">
        <v>153</v>
      </c>
      <c r="B84" s="162">
        <v>149780</v>
      </c>
      <c r="C84" s="158">
        <f>(B84/B$38)*100</f>
        <v>139.06891236931534</v>
      </c>
      <c r="G84" s="156" t="s">
        <v>153</v>
      </c>
      <c r="H84" s="162">
        <v>1010</v>
      </c>
      <c r="I84" s="163">
        <f>(H84/H38)*100</f>
        <v>138.92709766162309</v>
      </c>
    </row>
    <row r="85" spans="1:10">
      <c r="A85" s="156" t="s">
        <v>154</v>
      </c>
      <c r="B85" s="162">
        <v>150816</v>
      </c>
      <c r="C85" s="158">
        <f t="shared" si="2"/>
        <v>140.03082579710684</v>
      </c>
      <c r="G85" s="156" t="s">
        <v>154</v>
      </c>
      <c r="H85" s="162">
        <v>1226</v>
      </c>
      <c r="I85" s="163">
        <f>(H85/H38)*100</f>
        <v>168.6382393397524</v>
      </c>
    </row>
    <row r="86" spans="1:10">
      <c r="A86" s="156" t="s">
        <v>157</v>
      </c>
      <c r="B86" s="162">
        <v>151396</v>
      </c>
      <c r="C86" s="163">
        <f>(B86/B$38)*100</f>
        <v>140.56934875861174</v>
      </c>
      <c r="G86" s="156" t="s">
        <v>157</v>
      </c>
      <c r="H86" s="162">
        <v>894</v>
      </c>
      <c r="I86" s="163">
        <f>(H86/H38)*100</f>
        <v>122.97111416781293</v>
      </c>
    </row>
    <row r="87" spans="1:10">
      <c r="A87" s="156" t="s">
        <v>158</v>
      </c>
      <c r="B87" s="162">
        <v>151935</v>
      </c>
      <c r="C87" s="163">
        <f>(B87/B38)*100</f>
        <v>141.06980371766542</v>
      </c>
      <c r="G87" s="156" t="s">
        <v>158</v>
      </c>
      <c r="H87" s="162">
        <v>660</v>
      </c>
      <c r="I87" s="163">
        <f>(H87/H38)*100</f>
        <v>90.784044016506186</v>
      </c>
    </row>
    <row r="88" spans="1:10">
      <c r="A88" s="156" t="s">
        <v>159</v>
      </c>
      <c r="B88" s="162">
        <v>152582</v>
      </c>
      <c r="C88" s="163">
        <f>(B88/B38)*100</f>
        <v>141.67053536610277</v>
      </c>
      <c r="G88" s="156" t="s">
        <v>159</v>
      </c>
      <c r="H88" s="162">
        <v>925</v>
      </c>
      <c r="I88" s="163">
        <f>(H88/H38)*100</f>
        <v>127.23521320495186</v>
      </c>
    </row>
    <row r="89" spans="1:10">
      <c r="A89" s="156" t="s">
        <v>163</v>
      </c>
      <c r="B89" s="162">
        <v>153241</v>
      </c>
      <c r="C89" s="163">
        <f>(B89/B38)*100</f>
        <v>142.28240886891606</v>
      </c>
      <c r="F89" s="194"/>
      <c r="G89" s="156" t="s">
        <v>163</v>
      </c>
      <c r="H89" s="162">
        <v>919</v>
      </c>
      <c r="I89" s="163">
        <f>(H89/H38)*100</f>
        <v>126.40990371389272</v>
      </c>
    </row>
    <row r="90" spans="1:10">
      <c r="A90" s="156" t="s">
        <v>164</v>
      </c>
      <c r="B90" s="162">
        <v>153809</v>
      </c>
      <c r="C90" s="163">
        <f>(B90/B38)*100</f>
        <v>142.80978997604501</v>
      </c>
      <c r="F90" s="194"/>
      <c r="G90" s="156" t="s">
        <v>164</v>
      </c>
      <c r="H90" s="162">
        <v>787</v>
      </c>
      <c r="I90" s="163">
        <f>(H90/H38)*100</f>
        <v>108.25309491059147</v>
      </c>
      <c r="J90" s="195"/>
    </row>
    <row r="91" spans="1:10">
      <c r="A91" s="156" t="s">
        <v>165</v>
      </c>
      <c r="B91" s="162">
        <v>154412</v>
      </c>
      <c r="C91" s="163">
        <f>(B91/B38)*100</f>
        <v>143.36966815843718</v>
      </c>
      <c r="F91" s="194"/>
      <c r="G91" s="156" t="s">
        <v>165</v>
      </c>
      <c r="H91" s="162">
        <v>735</v>
      </c>
      <c r="I91" s="163">
        <f>(H91/H38)*100</f>
        <v>101.10041265474553</v>
      </c>
    </row>
    <row r="92" spans="1:10">
      <c r="A92" s="156" t="s">
        <v>169</v>
      </c>
      <c r="B92" s="162">
        <v>154654</v>
      </c>
      <c r="C92" s="163">
        <f>(B92/B38)*100</f>
        <v>143.59436222168574</v>
      </c>
      <c r="G92" s="156" t="s">
        <v>169</v>
      </c>
      <c r="H92" s="171">
        <v>917</v>
      </c>
      <c r="I92" s="163">
        <f>(H92/H38)*100</f>
        <v>126.13480055020632</v>
      </c>
    </row>
    <row r="93" spans="1:10">
      <c r="A93" s="156" t="s">
        <v>186</v>
      </c>
      <c r="B93" s="162">
        <v>155315</v>
      </c>
      <c r="C93" s="163">
        <f>(B93/B38)*100</f>
        <v>144.20809270022841</v>
      </c>
      <c r="G93" s="156" t="s">
        <v>186</v>
      </c>
      <c r="H93" s="171">
        <v>829</v>
      </c>
      <c r="I93" s="163">
        <f>(H93/H38)*100</f>
        <v>114.03026134800551</v>
      </c>
    </row>
    <row r="94" spans="1:10">
      <c r="A94" s="156" t="s">
        <v>187</v>
      </c>
      <c r="B94" s="162">
        <v>155978</v>
      </c>
      <c r="C94" s="163">
        <f>(B94/B38)*100</f>
        <v>144.82368015450038</v>
      </c>
      <c r="G94" s="156" t="s">
        <v>187</v>
      </c>
      <c r="H94" s="171">
        <v>852</v>
      </c>
      <c r="I94" s="163">
        <f>(H94/H38)*100</f>
        <v>117.1939477303989</v>
      </c>
    </row>
    <row r="95" spans="1:10">
      <c r="A95" s="156" t="s">
        <v>188</v>
      </c>
      <c r="B95" s="162">
        <v>157718</v>
      </c>
      <c r="C95" s="163">
        <f>(B95/B38)*100</f>
        <v>146.43924903901507</v>
      </c>
      <c r="I95" s="191"/>
    </row>
    <row r="96" spans="1:10">
      <c r="A96" s="156" t="s">
        <v>190</v>
      </c>
      <c r="B96" s="162">
        <v>157724</v>
      </c>
      <c r="C96" s="163">
        <f>(B96/B38)*100</f>
        <v>146.44481996620306</v>
      </c>
      <c r="I96" s="191"/>
    </row>
    <row r="97" spans="1:9">
      <c r="A97" s="156" t="s">
        <v>191</v>
      </c>
      <c r="B97" s="162">
        <v>157719</v>
      </c>
      <c r="C97" s="163">
        <f>(B97/B38)*100</f>
        <v>146.44017752687972</v>
      </c>
      <c r="I97" s="191"/>
    </row>
    <row r="98" spans="1:9">
      <c r="C98" s="204">
        <f>((B97/B2)-1)*100</f>
        <v>174.0984689178151</v>
      </c>
    </row>
    <row r="109" spans="1:9">
      <c r="D109" s="193"/>
    </row>
    <row r="110" spans="1:9">
      <c r="D110" s="193"/>
    </row>
    <row r="113" spans="4:4">
      <c r="D113" s="193"/>
    </row>
    <row r="119" spans="4:4">
      <c r="D119" s="193"/>
    </row>
    <row r="120" spans="4:4">
      <c r="D120" s="193"/>
    </row>
    <row r="123" spans="4:4">
      <c r="D123" s="193"/>
    </row>
  </sheetData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4"/>
  <sheetViews>
    <sheetView workbookViewId="0">
      <pane ySplit="1" topLeftCell="A86" activePane="bottomLeft" state="frozen"/>
      <selection pane="bottomLeft" sqref="A1:XFD1"/>
    </sheetView>
  </sheetViews>
  <sheetFormatPr defaultRowHeight="15"/>
  <cols>
    <col min="2" max="2" width="14" customWidth="1"/>
    <col min="3" max="3" width="24.140625" bestFit="1" customWidth="1"/>
    <col min="5" max="5" width="9.140625" style="82"/>
    <col min="6" max="6" width="11.7109375" bestFit="1" customWidth="1"/>
  </cols>
  <sheetData>
    <row r="1" spans="1:5">
      <c r="A1" s="9" t="s">
        <v>88</v>
      </c>
      <c r="B1" s="9" t="s">
        <v>89</v>
      </c>
      <c r="C1" s="6" t="s">
        <v>135</v>
      </c>
    </row>
    <row r="2" spans="1:5">
      <c r="A2" s="86">
        <v>39448</v>
      </c>
      <c r="B2" s="94">
        <v>845147</v>
      </c>
      <c r="C2" s="93">
        <f>(B2/B$38)*100</f>
        <v>91.053134538042286</v>
      </c>
    </row>
    <row r="3" spans="1:5">
      <c r="A3" s="87">
        <v>39479</v>
      </c>
      <c r="B3" s="95">
        <v>772917</v>
      </c>
      <c r="C3" s="60">
        <f t="shared" ref="C3:C66" si="0">(B3/B$38)*100</f>
        <v>83.271331008380827</v>
      </c>
      <c r="E3" s="83">
        <f>SUM(C2:C13)</f>
        <v>1071.7602303836172</v>
      </c>
    </row>
    <row r="4" spans="1:5">
      <c r="A4" s="87">
        <v>39508</v>
      </c>
      <c r="B4" s="95">
        <v>780453</v>
      </c>
      <c r="C4" s="60">
        <f t="shared" si="0"/>
        <v>84.083232869096975</v>
      </c>
    </row>
    <row r="5" spans="1:5">
      <c r="A5" s="87">
        <v>39539</v>
      </c>
      <c r="B5" s="95">
        <v>812885</v>
      </c>
      <c r="C5" s="60">
        <f t="shared" si="0"/>
        <v>87.577341301520917</v>
      </c>
    </row>
    <row r="6" spans="1:5">
      <c r="A6" s="87">
        <v>39569</v>
      </c>
      <c r="B6" s="95">
        <v>802344</v>
      </c>
      <c r="C6" s="60">
        <f t="shared" si="0"/>
        <v>86.441691419115259</v>
      </c>
    </row>
    <row r="7" spans="1:5">
      <c r="A7" s="87">
        <v>39600</v>
      </c>
      <c r="B7" s="95">
        <v>771951</v>
      </c>
      <c r="C7" s="60">
        <f t="shared" si="0"/>
        <v>83.167257601075633</v>
      </c>
    </row>
    <row r="8" spans="1:5">
      <c r="A8" s="87">
        <v>39630</v>
      </c>
      <c r="B8" s="95">
        <v>799246</v>
      </c>
      <c r="C8" s="60">
        <f t="shared" si="0"/>
        <v>86.107923907902574</v>
      </c>
    </row>
    <row r="9" spans="1:5">
      <c r="A9" s="88">
        <v>39661</v>
      </c>
      <c r="B9" s="95">
        <v>842459</v>
      </c>
      <c r="C9" s="60">
        <f t="shared" si="0"/>
        <v>90.763538969888742</v>
      </c>
    </row>
    <row r="10" spans="1:5">
      <c r="A10" s="87">
        <v>39692</v>
      </c>
      <c r="B10" s="95">
        <v>874351</v>
      </c>
      <c r="C10" s="60">
        <f t="shared" si="0"/>
        <v>94.199469721210392</v>
      </c>
    </row>
    <row r="11" spans="1:5">
      <c r="A11" s="87">
        <v>39722</v>
      </c>
      <c r="B11" s="95">
        <v>883971</v>
      </c>
      <c r="C11" s="60">
        <f t="shared" si="0"/>
        <v>95.235894336402751</v>
      </c>
    </row>
    <row r="12" spans="1:5">
      <c r="A12" s="87">
        <v>39753</v>
      </c>
      <c r="B12" s="95">
        <v>885627</v>
      </c>
      <c r="C12" s="60">
        <f t="shared" si="0"/>
        <v>95.414305891783044</v>
      </c>
    </row>
    <row r="13" spans="1:5">
      <c r="A13" s="87">
        <v>39783</v>
      </c>
      <c r="B13" s="95">
        <v>876631</v>
      </c>
      <c r="C13" s="60">
        <f t="shared" si="0"/>
        <v>94.44510881919777</v>
      </c>
    </row>
    <row r="14" spans="1:5">
      <c r="A14" s="87">
        <v>39814</v>
      </c>
      <c r="B14" s="95">
        <v>865545</v>
      </c>
      <c r="C14" s="60">
        <f t="shared" si="0"/>
        <v>93.250742573457401</v>
      </c>
      <c r="E14" s="83">
        <f>SUM(C14:C25)</f>
        <v>1103.7341452351941</v>
      </c>
    </row>
    <row r="15" spans="1:5">
      <c r="A15" s="87">
        <v>39845</v>
      </c>
      <c r="B15" s="95">
        <v>844392</v>
      </c>
      <c r="C15" s="60">
        <f t="shared" si="0"/>
        <v>90.971793520945582</v>
      </c>
      <c r="E15" s="82">
        <f>((E14/E3)-1)*100</f>
        <v>2.9833085745430532</v>
      </c>
    </row>
    <row r="16" spans="1:5">
      <c r="A16" s="87">
        <v>39873</v>
      </c>
      <c r="B16" s="95">
        <v>841335</v>
      </c>
      <c r="C16" s="60">
        <f t="shared" si="0"/>
        <v>90.642443204038827</v>
      </c>
    </row>
    <row r="17" spans="1:5">
      <c r="A17" s="87">
        <v>39904</v>
      </c>
      <c r="B17" s="95">
        <v>839361</v>
      </c>
      <c r="C17" s="60">
        <f t="shared" si="0"/>
        <v>90.429771458676072</v>
      </c>
      <c r="E17" s="82">
        <f>((C14/C2)-1)*100</f>
        <v>2.4135446259644588</v>
      </c>
    </row>
    <row r="18" spans="1:5">
      <c r="A18" s="87">
        <v>39934</v>
      </c>
      <c r="B18" s="95">
        <v>852399</v>
      </c>
      <c r="C18" s="60">
        <f t="shared" si="0"/>
        <v>91.83443924795651</v>
      </c>
    </row>
    <row r="19" spans="1:5">
      <c r="A19" s="87">
        <v>39965</v>
      </c>
      <c r="B19" s="95">
        <v>821224</v>
      </c>
      <c r="C19" s="60">
        <f t="shared" si="0"/>
        <v>88.475755528765092</v>
      </c>
    </row>
    <row r="20" spans="1:5">
      <c r="A20" s="87">
        <v>39995</v>
      </c>
      <c r="B20" s="95">
        <v>814678</v>
      </c>
      <c r="C20" s="60">
        <f t="shared" si="0"/>
        <v>87.770512750069756</v>
      </c>
    </row>
    <row r="21" spans="1:5">
      <c r="A21" s="87">
        <v>40026</v>
      </c>
      <c r="B21" s="95">
        <v>828098</v>
      </c>
      <c r="C21" s="60">
        <f t="shared" si="0"/>
        <v>89.216335861907737</v>
      </c>
    </row>
    <row r="22" spans="1:5">
      <c r="A22" s="87">
        <v>40057</v>
      </c>
      <c r="B22" s="95">
        <v>887789</v>
      </c>
      <c r="C22" s="60">
        <f t="shared" si="0"/>
        <v>95.647232089085108</v>
      </c>
    </row>
    <row r="23" spans="1:5">
      <c r="A23" s="87">
        <v>40087</v>
      </c>
      <c r="B23" s="95">
        <v>895733</v>
      </c>
      <c r="C23" s="60">
        <f t="shared" si="0"/>
        <v>96.503090419967435</v>
      </c>
    </row>
    <row r="24" spans="1:5">
      <c r="A24" s="87">
        <v>40118</v>
      </c>
      <c r="B24" s="95">
        <v>879000</v>
      </c>
      <c r="C24" s="60">
        <f t="shared" si="0"/>
        <v>94.700336460922372</v>
      </c>
    </row>
    <row r="25" spans="1:5">
      <c r="A25" s="87">
        <v>40148</v>
      </c>
      <c r="B25" s="95">
        <v>875207</v>
      </c>
      <c r="C25" s="60">
        <f t="shared" si="0"/>
        <v>94.291692119402143</v>
      </c>
    </row>
    <row r="26" spans="1:5">
      <c r="A26" s="87">
        <v>40179</v>
      </c>
      <c r="B26" s="95">
        <v>858865</v>
      </c>
      <c r="C26" s="60">
        <f t="shared" si="0"/>
        <v>92.53106311093299</v>
      </c>
      <c r="E26" s="83">
        <f>AVERAGE(C26:C37)</f>
        <v>98.866935792309974</v>
      </c>
    </row>
    <row r="27" spans="1:5">
      <c r="A27" s="87">
        <v>40210</v>
      </c>
      <c r="B27" s="95">
        <v>831799</v>
      </c>
      <c r="C27" s="60">
        <f t="shared" si="0"/>
        <v>89.615068450351274</v>
      </c>
      <c r="E27" s="82">
        <f>((E26/E14)-1)*100</f>
        <v>-91.04250455427902</v>
      </c>
    </row>
    <row r="28" spans="1:5">
      <c r="A28" s="87">
        <v>40238</v>
      </c>
      <c r="B28" s="95">
        <v>877801</v>
      </c>
      <c r="C28" s="60">
        <f t="shared" si="0"/>
        <v>94.571160461586032</v>
      </c>
    </row>
    <row r="29" spans="1:5">
      <c r="A29" s="87">
        <v>40269</v>
      </c>
      <c r="B29" s="95">
        <v>853225</v>
      </c>
      <c r="C29" s="60">
        <f t="shared" si="0"/>
        <v>91.923429552753689</v>
      </c>
    </row>
    <row r="30" spans="1:5">
      <c r="A30" s="87">
        <v>40299</v>
      </c>
      <c r="B30" s="95">
        <v>930423</v>
      </c>
      <c r="C30" s="60">
        <f t="shared" si="0"/>
        <v>100.24046774855606</v>
      </c>
    </row>
    <row r="31" spans="1:5">
      <c r="A31" s="87">
        <v>40330</v>
      </c>
      <c r="B31" s="95">
        <v>900665</v>
      </c>
      <c r="C31" s="60">
        <f t="shared" si="0"/>
        <v>97.034446574034874</v>
      </c>
    </row>
    <row r="32" spans="1:5">
      <c r="A32" s="87">
        <v>40360</v>
      </c>
      <c r="B32" s="95">
        <v>991432</v>
      </c>
      <c r="C32" s="60">
        <f t="shared" si="0"/>
        <v>106.81336061220159</v>
      </c>
    </row>
    <row r="33" spans="1:3">
      <c r="A33" s="87">
        <v>40391</v>
      </c>
      <c r="B33" s="95">
        <v>921365</v>
      </c>
      <c r="C33" s="60">
        <f t="shared" si="0"/>
        <v>99.264591016288676</v>
      </c>
    </row>
    <row r="34" spans="1:3">
      <c r="A34" s="87">
        <v>40422</v>
      </c>
      <c r="B34" s="95">
        <v>963048</v>
      </c>
      <c r="C34" s="60">
        <f t="shared" si="0"/>
        <v>103.75536931515173</v>
      </c>
    </row>
    <row r="35" spans="1:3">
      <c r="A35" s="89">
        <v>40452</v>
      </c>
      <c r="B35" s="96">
        <v>1001329</v>
      </c>
      <c r="C35" s="60">
        <f t="shared" si="0"/>
        <v>107.87962822307047</v>
      </c>
    </row>
    <row r="36" spans="1:3">
      <c r="A36" s="89">
        <v>40483</v>
      </c>
      <c r="B36" s="96">
        <v>970725</v>
      </c>
      <c r="C36" s="60">
        <f t="shared" si="0"/>
        <v>104.58246201482237</v>
      </c>
    </row>
    <row r="37" spans="1:3">
      <c r="A37" s="89">
        <v>40513</v>
      </c>
      <c r="B37" s="96">
        <v>911411</v>
      </c>
      <c r="C37" s="60">
        <f t="shared" si="0"/>
        <v>98.19218242797011</v>
      </c>
    </row>
    <row r="38" spans="1:3">
      <c r="A38" s="89">
        <v>40544</v>
      </c>
      <c r="B38" s="96">
        <v>928191</v>
      </c>
      <c r="C38" s="60">
        <f t="shared" si="0"/>
        <v>100</v>
      </c>
    </row>
    <row r="39" spans="1:3">
      <c r="A39" s="89">
        <v>40575</v>
      </c>
      <c r="B39" s="96">
        <v>855014</v>
      </c>
      <c r="C39" s="60">
        <f t="shared" si="0"/>
        <v>92.116170055516591</v>
      </c>
    </row>
    <row r="40" spans="1:3">
      <c r="A40" s="89">
        <v>40603</v>
      </c>
      <c r="B40" s="96">
        <v>876270</v>
      </c>
      <c r="C40" s="60">
        <f t="shared" si="0"/>
        <v>94.406215962016432</v>
      </c>
    </row>
    <row r="41" spans="1:3">
      <c r="A41" s="89">
        <v>40634</v>
      </c>
      <c r="B41" s="96">
        <v>873549</v>
      </c>
      <c r="C41" s="60">
        <f t="shared" si="0"/>
        <v>94.113065091128874</v>
      </c>
    </row>
    <row r="42" spans="1:3">
      <c r="A42" s="89">
        <v>40664</v>
      </c>
      <c r="B42" s="96">
        <v>906942</v>
      </c>
      <c r="C42" s="60">
        <f t="shared" si="0"/>
        <v>97.710708248625551</v>
      </c>
    </row>
    <row r="43" spans="1:3">
      <c r="A43" s="89">
        <v>40695</v>
      </c>
      <c r="B43" s="96">
        <v>929702</v>
      </c>
      <c r="C43" s="60">
        <f t="shared" si="0"/>
        <v>100.16278977063988</v>
      </c>
    </row>
    <row r="44" spans="1:3">
      <c r="A44" s="89">
        <v>40725</v>
      </c>
      <c r="B44" s="96">
        <v>917524</v>
      </c>
      <c r="C44" s="60">
        <f t="shared" si="0"/>
        <v>98.850775325337139</v>
      </c>
    </row>
    <row r="45" spans="1:3">
      <c r="A45" s="89">
        <v>40756</v>
      </c>
      <c r="B45" s="96">
        <v>931867</v>
      </c>
      <c r="C45" s="60">
        <f t="shared" si="0"/>
        <v>100.39603917728139</v>
      </c>
    </row>
    <row r="46" spans="1:3">
      <c r="A46" s="89">
        <v>40787</v>
      </c>
      <c r="B46" s="96">
        <v>975319</v>
      </c>
      <c r="C46" s="60">
        <f t="shared" si="0"/>
        <v>105.07740324997765</v>
      </c>
    </row>
    <row r="47" spans="1:3">
      <c r="A47" s="89">
        <v>40817</v>
      </c>
      <c r="B47" s="96">
        <v>1069736</v>
      </c>
      <c r="C47" s="60">
        <f t="shared" si="0"/>
        <v>115.24955531781713</v>
      </c>
    </row>
    <row r="48" spans="1:3">
      <c r="A48" s="89">
        <v>40848</v>
      </c>
      <c r="B48" s="96">
        <v>986196</v>
      </c>
      <c r="C48" s="60">
        <f t="shared" si="0"/>
        <v>106.24925257840249</v>
      </c>
    </row>
    <row r="49" spans="1:3">
      <c r="A49" s="89">
        <v>40878</v>
      </c>
      <c r="B49" s="96">
        <v>950286</v>
      </c>
      <c r="C49" s="60">
        <f t="shared" si="0"/>
        <v>102.38043678510134</v>
      </c>
    </row>
    <row r="50" spans="1:3">
      <c r="A50" s="89">
        <v>40909</v>
      </c>
      <c r="B50" s="96">
        <v>971623</v>
      </c>
      <c r="C50" s="60">
        <f t="shared" si="0"/>
        <v>104.67920934376653</v>
      </c>
    </row>
    <row r="51" spans="1:3">
      <c r="A51" s="89">
        <v>40940</v>
      </c>
      <c r="B51" s="96">
        <v>953817</v>
      </c>
      <c r="C51" s="60">
        <f t="shared" si="0"/>
        <v>102.76085417764232</v>
      </c>
    </row>
    <row r="52" spans="1:3">
      <c r="A52" s="89">
        <v>40969</v>
      </c>
      <c r="B52" s="96">
        <v>937955</v>
      </c>
      <c r="C52" s="60">
        <f t="shared" si="0"/>
        <v>101.0519386634863</v>
      </c>
    </row>
    <row r="53" spans="1:3">
      <c r="A53" s="89">
        <v>41000</v>
      </c>
      <c r="B53" s="96">
        <v>951519</v>
      </c>
      <c r="C53" s="60">
        <f t="shared" si="0"/>
        <v>102.5132758236182</v>
      </c>
    </row>
    <row r="54" spans="1:3">
      <c r="A54" s="89">
        <v>41030</v>
      </c>
      <c r="B54" s="96">
        <v>985058</v>
      </c>
      <c r="C54" s="60">
        <f t="shared" si="0"/>
        <v>106.12664850230178</v>
      </c>
    </row>
    <row r="55" spans="1:3">
      <c r="A55" s="89">
        <v>41061</v>
      </c>
      <c r="B55" s="96">
        <v>952442</v>
      </c>
      <c r="C55" s="60">
        <f t="shared" si="0"/>
        <v>102.61271656372448</v>
      </c>
    </row>
    <row r="56" spans="1:3">
      <c r="A56" s="89">
        <v>41091</v>
      </c>
      <c r="B56" s="96">
        <v>932116</v>
      </c>
      <c r="C56" s="60">
        <f t="shared" si="0"/>
        <v>100.42286555245634</v>
      </c>
    </row>
    <row r="57" spans="1:3">
      <c r="A57" s="89">
        <v>41122</v>
      </c>
      <c r="B57" s="96">
        <v>941225</v>
      </c>
      <c r="C57" s="60">
        <f t="shared" si="0"/>
        <v>101.40423684349449</v>
      </c>
    </row>
    <row r="58" spans="1:3">
      <c r="A58" s="89">
        <v>41153</v>
      </c>
      <c r="B58" s="96">
        <v>1037091</v>
      </c>
      <c r="C58" s="60">
        <f t="shared" si="0"/>
        <v>111.73249902229175</v>
      </c>
    </row>
    <row r="59" spans="1:3">
      <c r="A59" s="89">
        <v>41183</v>
      </c>
      <c r="B59" s="96">
        <v>1107583</v>
      </c>
      <c r="C59" s="60">
        <f t="shared" si="0"/>
        <v>119.32705660796108</v>
      </c>
    </row>
    <row r="60" spans="1:3">
      <c r="A60" s="89">
        <v>41214</v>
      </c>
      <c r="B60" s="96">
        <v>1044272</v>
      </c>
      <c r="C60" s="60">
        <f t="shared" si="0"/>
        <v>112.50615444450548</v>
      </c>
    </row>
    <row r="61" spans="1:3">
      <c r="A61" s="89">
        <v>41244</v>
      </c>
      <c r="B61" s="96">
        <v>1020566</v>
      </c>
      <c r="C61" s="60">
        <f t="shared" si="0"/>
        <v>109.9521542441157</v>
      </c>
    </row>
    <row r="62" spans="1:3">
      <c r="A62" s="89">
        <v>41275</v>
      </c>
      <c r="B62" s="96">
        <v>1017595</v>
      </c>
      <c r="C62" s="60">
        <f t="shared" si="0"/>
        <v>109.63206926160672</v>
      </c>
    </row>
    <row r="63" spans="1:3">
      <c r="A63" s="89">
        <v>41306</v>
      </c>
      <c r="B63" s="96">
        <v>992674</v>
      </c>
      <c r="C63" s="60">
        <f t="shared" si="0"/>
        <v>106.94716927873682</v>
      </c>
    </row>
    <row r="64" spans="1:3">
      <c r="A64" s="89">
        <v>41334</v>
      </c>
      <c r="B64" s="96">
        <v>1017673</v>
      </c>
      <c r="C64" s="60">
        <f t="shared" si="0"/>
        <v>109.6404727044326</v>
      </c>
    </row>
    <row r="65" spans="1:5">
      <c r="A65" s="89">
        <v>41365</v>
      </c>
      <c r="B65" s="96">
        <v>1007885</v>
      </c>
      <c r="C65" s="60">
        <f t="shared" si="0"/>
        <v>108.58594836623065</v>
      </c>
    </row>
    <row r="66" spans="1:5">
      <c r="A66" s="89">
        <v>41395</v>
      </c>
      <c r="B66" s="96">
        <v>1011916</v>
      </c>
      <c r="C66" s="60">
        <f t="shared" si="0"/>
        <v>109.02023398201447</v>
      </c>
    </row>
    <row r="67" spans="1:5">
      <c r="A67" s="89">
        <v>41426</v>
      </c>
      <c r="B67" s="96">
        <v>1036251</v>
      </c>
      <c r="C67" s="60">
        <f t="shared" ref="C67:C80" si="1">(B67/B$38)*100</f>
        <v>111.64200040724377</v>
      </c>
    </row>
    <row r="68" spans="1:5">
      <c r="A68" s="90">
        <v>41456</v>
      </c>
      <c r="B68" s="97">
        <v>1113404</v>
      </c>
      <c r="C68" s="60">
        <f t="shared" si="1"/>
        <v>119.95419046295427</v>
      </c>
    </row>
    <row r="69" spans="1:5">
      <c r="A69" s="90">
        <v>41487</v>
      </c>
      <c r="B69" s="97">
        <v>1170081</v>
      </c>
      <c r="C69" s="60">
        <f t="shared" si="1"/>
        <v>126.06036904042379</v>
      </c>
    </row>
    <row r="70" spans="1:5">
      <c r="A70" s="90">
        <v>41518</v>
      </c>
      <c r="B70" s="97">
        <v>1110935</v>
      </c>
      <c r="C70" s="60">
        <f t="shared" si="1"/>
        <v>119.6881891765811</v>
      </c>
    </row>
    <row r="71" spans="1:5">
      <c r="A71" s="90">
        <v>41548</v>
      </c>
      <c r="B71" s="97">
        <v>1101486</v>
      </c>
      <c r="C71" s="60">
        <f t="shared" si="1"/>
        <v>118.67018749373781</v>
      </c>
    </row>
    <row r="72" spans="1:5">
      <c r="A72" s="90">
        <v>41579</v>
      </c>
      <c r="B72" s="97">
        <v>1067917</v>
      </c>
      <c r="C72" s="60">
        <f t="shared" si="1"/>
        <v>115.05358272165967</v>
      </c>
    </row>
    <row r="73" spans="1:5">
      <c r="A73" s="90">
        <v>41609</v>
      </c>
      <c r="B73" s="97">
        <v>1058370</v>
      </c>
      <c r="C73" s="60">
        <f>(B73/B$38)*100</f>
        <v>114.02502286706078</v>
      </c>
    </row>
    <row r="74" spans="1:5" s="2" customFormat="1">
      <c r="A74" s="90">
        <v>41640</v>
      </c>
      <c r="B74" s="98">
        <v>1149687</v>
      </c>
      <c r="C74" s="60">
        <f t="shared" si="1"/>
        <v>123.8631919507946</v>
      </c>
      <c r="E74" s="82"/>
    </row>
    <row r="75" spans="1:5">
      <c r="A75" s="90">
        <v>41671</v>
      </c>
      <c r="B75" s="99">
        <v>1084522</v>
      </c>
      <c r="C75" s="60">
        <f>(B75/B$38)*100</f>
        <v>116.84254641555457</v>
      </c>
    </row>
    <row r="76" spans="1:5">
      <c r="A76" s="90">
        <v>41699</v>
      </c>
      <c r="B76" s="99">
        <v>1148544</v>
      </c>
      <c r="C76" s="60">
        <f t="shared" si="1"/>
        <v>123.74004919246147</v>
      </c>
    </row>
    <row r="77" spans="1:5">
      <c r="A77" s="90">
        <v>41730</v>
      </c>
      <c r="B77" s="97">
        <v>1036028</v>
      </c>
      <c r="C77" s="60">
        <f>(B77/B$38)*100</f>
        <v>111.61797517967746</v>
      </c>
    </row>
    <row r="78" spans="1:5">
      <c r="A78" s="90">
        <v>41760</v>
      </c>
      <c r="B78" s="100">
        <v>1084323</v>
      </c>
      <c r="C78" s="60">
        <f t="shared" si="1"/>
        <v>116.8211068627039</v>
      </c>
    </row>
    <row r="79" spans="1:5">
      <c r="A79" s="90">
        <v>41791</v>
      </c>
      <c r="B79" s="100">
        <v>1054510</v>
      </c>
      <c r="C79" s="60">
        <f>(B79/B$38)*100</f>
        <v>113.60916018362599</v>
      </c>
    </row>
    <row r="80" spans="1:5">
      <c r="A80" s="90">
        <v>41821</v>
      </c>
      <c r="B80" s="100">
        <v>1071341</v>
      </c>
      <c r="C80" s="60">
        <f t="shared" si="1"/>
        <v>115.42247231442666</v>
      </c>
    </row>
    <row r="81" spans="1:8">
      <c r="A81" s="90">
        <v>41852</v>
      </c>
      <c r="B81" s="101">
        <v>1048262</v>
      </c>
      <c r="C81" s="60">
        <f>(B81/B$38)*100</f>
        <v>112.9360228659834</v>
      </c>
    </row>
    <row r="82" spans="1:8">
      <c r="A82" s="91">
        <v>41883</v>
      </c>
      <c r="B82" s="102">
        <v>1114548</v>
      </c>
      <c r="C82" s="60">
        <f>(B82/B38)*100</f>
        <v>120.07744095773391</v>
      </c>
      <c r="D82" s="82" t="s">
        <v>145</v>
      </c>
      <c r="E82" s="83">
        <f>SUM(C77:C79)</f>
        <v>342.04824222600735</v>
      </c>
      <c r="F82" s="82"/>
      <c r="G82" s="82"/>
      <c r="H82" s="82"/>
    </row>
    <row r="83" spans="1:8">
      <c r="A83" s="91">
        <v>41913</v>
      </c>
      <c r="B83" s="102">
        <v>1136393</v>
      </c>
      <c r="C83" s="67">
        <f>(B83/B38)*100</f>
        <v>122.43094363121384</v>
      </c>
      <c r="D83" s="82" t="s">
        <v>144</v>
      </c>
      <c r="E83" s="83">
        <f>SUM(C74:C76)</f>
        <v>364.44578755881065</v>
      </c>
      <c r="F83" s="82"/>
      <c r="G83" s="82"/>
      <c r="H83" s="82"/>
    </row>
    <row r="84" spans="1:8">
      <c r="A84" s="91">
        <v>41944</v>
      </c>
      <c r="B84" s="102">
        <v>1123963</v>
      </c>
      <c r="C84" s="67">
        <f>(B84/B38)*100</f>
        <v>121.09177960139669</v>
      </c>
      <c r="D84" s="82"/>
      <c r="E84" s="82">
        <f>((E82/E83)-1)*100</f>
        <v>-6.1456452776776915</v>
      </c>
      <c r="F84" s="82"/>
      <c r="G84" s="82"/>
      <c r="H84" s="82"/>
    </row>
    <row r="85" spans="1:8">
      <c r="A85" s="91">
        <v>41974</v>
      </c>
      <c r="B85" s="102">
        <v>1072600</v>
      </c>
      <c r="C85" s="67">
        <f>(B85/B38)*100</f>
        <v>115.55811250055214</v>
      </c>
      <c r="D85" s="82"/>
      <c r="E85" s="84"/>
      <c r="F85" s="82"/>
      <c r="G85" s="82"/>
      <c r="H85" s="82"/>
    </row>
    <row r="86" spans="1:8">
      <c r="A86" s="91">
        <v>42005</v>
      </c>
      <c r="B86" s="103">
        <v>1081798</v>
      </c>
      <c r="C86" s="67">
        <f>(B86/B38)*100</f>
        <v>116.54907233532754</v>
      </c>
      <c r="D86" s="85"/>
      <c r="F86" s="82" t="s">
        <v>148</v>
      </c>
      <c r="G86" s="83">
        <f>SUM(C65:C67)</f>
        <v>329.24818275548887</v>
      </c>
      <c r="H86" s="82"/>
    </row>
    <row r="87" spans="1:8">
      <c r="A87" s="91">
        <v>42036</v>
      </c>
      <c r="B87" s="103">
        <v>1063416</v>
      </c>
      <c r="C87" s="68">
        <f>(B87/B38)*100</f>
        <v>114.56866097602756</v>
      </c>
      <c r="D87" s="85"/>
      <c r="F87" s="82" t="s">
        <v>146</v>
      </c>
      <c r="G87" s="83">
        <f>SUM(C77:C79)</f>
        <v>342.04824222600735</v>
      </c>
      <c r="H87" s="82"/>
    </row>
    <row r="88" spans="1:8">
      <c r="A88" s="91">
        <v>42064</v>
      </c>
      <c r="B88" s="103">
        <v>1061661</v>
      </c>
      <c r="C88" s="68">
        <f>(B88/B38)*100</f>
        <v>114.37958351244517</v>
      </c>
      <c r="D88" s="85"/>
      <c r="F88" s="82"/>
      <c r="G88" s="82">
        <f>((G87/G86)-1)*100</f>
        <v>3.8876629062594592</v>
      </c>
      <c r="H88" s="82"/>
    </row>
    <row r="89" spans="1:8">
      <c r="A89" s="92">
        <v>42095</v>
      </c>
      <c r="B89" s="103">
        <v>1050971</v>
      </c>
      <c r="C89" s="68">
        <f>(B89/B38)*100</f>
        <v>113.22788089951314</v>
      </c>
      <c r="D89" s="82"/>
      <c r="F89" s="82"/>
      <c r="G89" s="82"/>
      <c r="H89" s="82"/>
    </row>
    <row r="90" spans="1:8">
      <c r="A90" s="92">
        <v>42125</v>
      </c>
      <c r="B90" s="103">
        <v>1038216</v>
      </c>
      <c r="C90" s="67">
        <f>(B90/B38)*100</f>
        <v>111.85370252458814</v>
      </c>
      <c r="D90" s="82"/>
      <c r="F90" s="82" t="s">
        <v>147</v>
      </c>
      <c r="G90" s="83">
        <f>SUM(C74:C76)</f>
        <v>364.44578755881065</v>
      </c>
      <c r="H90" s="82"/>
    </row>
    <row r="91" spans="1:8">
      <c r="A91" s="92">
        <v>42156</v>
      </c>
      <c r="B91" s="103">
        <v>1053085</v>
      </c>
      <c r="C91" s="67">
        <f>(B91/B38)*100</f>
        <v>113.45563574738389</v>
      </c>
      <c r="D91" s="82"/>
      <c r="F91" s="82" t="s">
        <v>146</v>
      </c>
      <c r="G91" s="83">
        <f>SUM(C77:C79)</f>
        <v>342.04824222600735</v>
      </c>
      <c r="H91" s="82"/>
    </row>
    <row r="92" spans="1:8">
      <c r="A92" s="92">
        <v>42186</v>
      </c>
      <c r="B92" s="103">
        <v>1070588</v>
      </c>
      <c r="C92" s="67">
        <f>(B92/B38)*100</f>
        <v>115.34134677022294</v>
      </c>
      <c r="D92" s="82"/>
      <c r="F92" s="82" t="s">
        <v>152</v>
      </c>
      <c r="G92" s="83">
        <f>C80+C81+C82</f>
        <v>348.43593613814397</v>
      </c>
      <c r="H92" s="82"/>
    </row>
    <row r="93" spans="1:8">
      <c r="A93" s="92">
        <v>42217</v>
      </c>
      <c r="B93" s="103">
        <v>1095078</v>
      </c>
      <c r="C93" s="67">
        <f>(B93/B38)*100</f>
        <v>117.9798123446575</v>
      </c>
      <c r="D93" s="82"/>
      <c r="F93" s="82"/>
      <c r="G93" s="82">
        <f>((G92/G91)-1)*100</f>
        <v>1.8674833323411688</v>
      </c>
      <c r="H93" s="82"/>
    </row>
    <row r="94" spans="1:8">
      <c r="A94" s="92">
        <v>42248</v>
      </c>
      <c r="B94" s="103">
        <v>1172242</v>
      </c>
      <c r="C94" s="67">
        <f>(B94/B38)*100</f>
        <v>126.29318750127938</v>
      </c>
      <c r="D94" s="82"/>
      <c r="F94" s="82"/>
      <c r="G94" s="82"/>
      <c r="H94" s="82"/>
    </row>
    <row r="95" spans="1:8">
      <c r="A95" s="92">
        <v>42278</v>
      </c>
      <c r="B95" s="103">
        <v>1131862</v>
      </c>
      <c r="C95" s="67">
        <f>(B95/B38)*100</f>
        <v>121.94278979218718</v>
      </c>
      <c r="D95" s="82"/>
      <c r="E95" s="82" t="s">
        <v>160</v>
      </c>
      <c r="F95" s="82" t="s">
        <v>161</v>
      </c>
      <c r="G95" s="83">
        <f>C83+C84+C85</f>
        <v>359.08083573316264</v>
      </c>
      <c r="H95" s="82"/>
    </row>
    <row r="96" spans="1:8">
      <c r="C96" s="11"/>
      <c r="D96" s="82" t="s">
        <v>155</v>
      </c>
      <c r="F96" s="82" t="s">
        <v>162</v>
      </c>
      <c r="G96" s="83">
        <f>C86+C87+C88</f>
        <v>345.49731682380025</v>
      </c>
      <c r="H96" s="82"/>
    </row>
    <row r="97" spans="3:8">
      <c r="C97" s="11"/>
      <c r="D97" s="82" t="s">
        <v>156</v>
      </c>
      <c r="F97" s="82"/>
      <c r="G97" s="82">
        <f>((G96/G95)-1)*100</f>
        <v>-3.7828582195504556</v>
      </c>
      <c r="H97" s="82"/>
    </row>
    <row r="98" spans="3:8">
      <c r="D98" s="82"/>
      <c r="F98" s="82"/>
      <c r="G98" s="82"/>
      <c r="H98" s="82"/>
    </row>
    <row r="99" spans="3:8">
      <c r="D99" s="82"/>
      <c r="F99" s="82" t="s">
        <v>168</v>
      </c>
      <c r="G99" s="83">
        <f>C86+C87+C88</f>
        <v>345.49731682380025</v>
      </c>
      <c r="H99" s="82"/>
    </row>
    <row r="100" spans="3:8">
      <c r="D100" s="82"/>
      <c r="F100" s="82" t="s">
        <v>167</v>
      </c>
      <c r="G100" s="82">
        <f>C89+C90+C91</f>
        <v>338.53721917148516</v>
      </c>
      <c r="H100" s="82"/>
    </row>
    <row r="101" spans="3:8">
      <c r="D101" s="82"/>
      <c r="F101" s="82"/>
      <c r="G101" s="82">
        <f>((G100/G99)-1)*100</f>
        <v>-2.0145156889495253</v>
      </c>
      <c r="H101" s="82"/>
    </row>
    <row r="102" spans="3:8">
      <c r="D102" s="82"/>
      <c r="F102" s="82" t="s">
        <v>173</v>
      </c>
      <c r="G102" s="83">
        <f>C77+C78+C79</f>
        <v>342.04824222600735</v>
      </c>
      <c r="H102" s="82"/>
    </row>
    <row r="103" spans="3:8">
      <c r="D103" s="82"/>
      <c r="F103" s="82"/>
      <c r="G103" s="82">
        <f>((G100/G102)-1)*100</f>
        <v>-1.0264701352279637</v>
      </c>
      <c r="H103" s="82"/>
    </row>
    <row r="104" spans="3:8">
      <c r="D104" s="82"/>
      <c r="F104" s="82"/>
      <c r="G104" s="82"/>
      <c r="H104" s="82"/>
    </row>
  </sheetData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76"/>
  <sheetViews>
    <sheetView workbookViewId="0">
      <pane ySplit="1" topLeftCell="A68" activePane="bottomLeft" state="frozen"/>
      <selection pane="bottomLeft" activeCell="D8" sqref="D8"/>
    </sheetView>
  </sheetViews>
  <sheetFormatPr defaultRowHeight="15"/>
  <cols>
    <col min="1" max="1" width="9.140625" bestFit="1" customWidth="1"/>
    <col min="2" max="3" width="28" customWidth="1"/>
    <col min="5" max="12" width="9.140625" style="82"/>
  </cols>
  <sheetData>
    <row r="1" spans="1:3" ht="30">
      <c r="A1" s="34" t="s">
        <v>90</v>
      </c>
      <c r="B1" s="75" t="s">
        <v>91</v>
      </c>
      <c r="C1" s="75" t="s">
        <v>131</v>
      </c>
    </row>
    <row r="2" spans="1:3">
      <c r="A2" s="105" t="s">
        <v>37</v>
      </c>
      <c r="B2" s="97">
        <v>758</v>
      </c>
      <c r="C2" s="60">
        <f>(B2/B$14)*100</f>
        <v>77.268093781855256</v>
      </c>
    </row>
    <row r="3" spans="1:3">
      <c r="A3" s="105" t="s">
        <v>38</v>
      </c>
      <c r="B3" s="97">
        <v>1062</v>
      </c>
      <c r="C3" s="60">
        <f t="shared" ref="C3:C58" si="0">(B3/B$14)*100</f>
        <v>108.25688073394495</v>
      </c>
    </row>
    <row r="4" spans="1:3">
      <c r="A4" s="105" t="s">
        <v>39</v>
      </c>
      <c r="B4" s="97">
        <v>1338</v>
      </c>
      <c r="C4" s="60">
        <f t="shared" si="0"/>
        <v>136.39143730886849</v>
      </c>
    </row>
    <row r="5" spans="1:3">
      <c r="A5" s="105" t="s">
        <v>40</v>
      </c>
      <c r="B5" s="97">
        <v>822</v>
      </c>
      <c r="C5" s="60">
        <f t="shared" si="0"/>
        <v>83.792048929663608</v>
      </c>
    </row>
    <row r="6" spans="1:3">
      <c r="A6" s="105" t="s">
        <v>41</v>
      </c>
      <c r="B6" s="97">
        <v>1114</v>
      </c>
      <c r="C6" s="60">
        <f t="shared" si="0"/>
        <v>113.55759429153925</v>
      </c>
    </row>
    <row r="7" spans="1:3">
      <c r="A7" s="105" t="s">
        <v>42</v>
      </c>
      <c r="B7" s="97">
        <v>2296</v>
      </c>
      <c r="C7" s="60">
        <f t="shared" si="0"/>
        <v>234.04689092762484</v>
      </c>
    </row>
    <row r="8" spans="1:3">
      <c r="A8" s="105" t="s">
        <v>43</v>
      </c>
      <c r="B8" s="97">
        <v>952</v>
      </c>
      <c r="C8" s="60">
        <f t="shared" si="0"/>
        <v>97.043832823649339</v>
      </c>
    </row>
    <row r="9" spans="1:3">
      <c r="A9" s="105" t="s">
        <v>44</v>
      </c>
      <c r="B9" s="97">
        <v>859</v>
      </c>
      <c r="C9" s="60">
        <f t="shared" si="0"/>
        <v>87.563710499490327</v>
      </c>
    </row>
    <row r="10" spans="1:3">
      <c r="A10" s="105" t="s">
        <v>45</v>
      </c>
      <c r="B10" s="97">
        <v>959</v>
      </c>
      <c r="C10" s="60">
        <f t="shared" si="0"/>
        <v>97.757390417940883</v>
      </c>
    </row>
    <row r="11" spans="1:3">
      <c r="A11" s="105" t="s">
        <v>46</v>
      </c>
      <c r="B11" s="97">
        <v>742</v>
      </c>
      <c r="C11" s="60">
        <f t="shared" si="0"/>
        <v>75.637104994903154</v>
      </c>
    </row>
    <row r="12" spans="1:3">
      <c r="A12" s="105" t="s">
        <v>47</v>
      </c>
      <c r="B12" s="97">
        <v>1185</v>
      </c>
      <c r="C12" s="60">
        <f t="shared" si="0"/>
        <v>120.79510703363914</v>
      </c>
    </row>
    <row r="13" spans="1:3">
      <c r="A13" s="105" t="s">
        <v>48</v>
      </c>
      <c r="B13" s="97">
        <v>871</v>
      </c>
      <c r="C13" s="60">
        <f t="shared" si="0"/>
        <v>88.786952089704386</v>
      </c>
    </row>
    <row r="14" spans="1:3">
      <c r="A14" s="105" t="s">
        <v>49</v>
      </c>
      <c r="B14" s="97">
        <v>981</v>
      </c>
      <c r="C14" s="60">
        <f t="shared" si="0"/>
        <v>100</v>
      </c>
    </row>
    <row r="15" spans="1:3">
      <c r="A15" s="105" t="s">
        <v>50</v>
      </c>
      <c r="B15" s="97">
        <v>836</v>
      </c>
      <c r="C15" s="60">
        <f t="shared" si="0"/>
        <v>85.219164118246681</v>
      </c>
    </row>
    <row r="16" spans="1:3">
      <c r="A16" s="105" t="s">
        <v>51</v>
      </c>
      <c r="B16" s="97">
        <v>1004</v>
      </c>
      <c r="C16" s="60">
        <f>(B16/B$14)*100</f>
        <v>102.34454638124365</v>
      </c>
    </row>
    <row r="17" spans="1:3">
      <c r="A17" s="105" t="s">
        <v>52</v>
      </c>
      <c r="B17" s="97">
        <v>554</v>
      </c>
      <c r="C17" s="60">
        <f t="shared" si="0"/>
        <v>56.472986748216101</v>
      </c>
    </row>
    <row r="18" spans="1:3">
      <c r="A18" s="105" t="s">
        <v>53</v>
      </c>
      <c r="B18" s="97">
        <v>1019</v>
      </c>
      <c r="C18" s="60">
        <f t="shared" si="0"/>
        <v>103.87359836901122</v>
      </c>
    </row>
    <row r="19" spans="1:3">
      <c r="A19" s="105" t="s">
        <v>54</v>
      </c>
      <c r="B19" s="97">
        <v>2258</v>
      </c>
      <c r="C19" s="60">
        <f>(B19/B$14)*100</f>
        <v>230.17329255861364</v>
      </c>
    </row>
    <row r="20" spans="1:3">
      <c r="A20" s="105" t="s">
        <v>55</v>
      </c>
      <c r="B20" s="97">
        <v>854</v>
      </c>
      <c r="C20" s="60">
        <f t="shared" si="0"/>
        <v>87.054026503567783</v>
      </c>
    </row>
    <row r="21" spans="1:3">
      <c r="A21" s="105" t="s">
        <v>56</v>
      </c>
      <c r="B21" s="97">
        <v>917</v>
      </c>
      <c r="C21" s="60">
        <f t="shared" si="0"/>
        <v>93.476044852191649</v>
      </c>
    </row>
    <row r="22" spans="1:3">
      <c r="A22" s="105" t="s">
        <v>57</v>
      </c>
      <c r="B22" s="97">
        <v>901</v>
      </c>
      <c r="C22" s="60">
        <f t="shared" si="0"/>
        <v>91.845056065239547</v>
      </c>
    </row>
    <row r="23" spans="1:3">
      <c r="A23" s="105" t="s">
        <v>58</v>
      </c>
      <c r="B23" s="97">
        <v>756</v>
      </c>
      <c r="C23" s="60">
        <f t="shared" si="0"/>
        <v>77.064220183486242</v>
      </c>
    </row>
    <row r="24" spans="1:3">
      <c r="A24" s="105" t="s">
        <v>59</v>
      </c>
      <c r="B24" s="97">
        <v>1040</v>
      </c>
      <c r="C24" s="60">
        <f t="shared" si="0"/>
        <v>106.01427115188584</v>
      </c>
    </row>
    <row r="25" spans="1:3">
      <c r="A25" s="105" t="s">
        <v>60</v>
      </c>
      <c r="B25" s="97">
        <v>1028</v>
      </c>
      <c r="C25" s="60">
        <f t="shared" si="0"/>
        <v>104.79102956167176</v>
      </c>
    </row>
    <row r="26" spans="1:3">
      <c r="A26" s="105" t="s">
        <v>61</v>
      </c>
      <c r="B26" s="97">
        <v>823</v>
      </c>
      <c r="C26" s="60">
        <f t="shared" si="0"/>
        <v>83.893985728848122</v>
      </c>
    </row>
    <row r="27" spans="1:3">
      <c r="A27" s="105" t="s">
        <v>62</v>
      </c>
      <c r="B27" s="97">
        <v>1015</v>
      </c>
      <c r="C27" s="60">
        <f t="shared" si="0"/>
        <v>103.46585117227318</v>
      </c>
    </row>
    <row r="28" spans="1:3">
      <c r="A28" s="105" t="s">
        <v>63</v>
      </c>
      <c r="B28" s="97">
        <v>1127</v>
      </c>
      <c r="C28" s="60">
        <f t="shared" si="0"/>
        <v>114.88277268093783</v>
      </c>
    </row>
    <row r="29" spans="1:3">
      <c r="A29" s="105" t="s">
        <v>64</v>
      </c>
      <c r="B29" s="97">
        <v>1122</v>
      </c>
      <c r="C29" s="60">
        <f t="shared" si="0"/>
        <v>114.3730886850153</v>
      </c>
    </row>
    <row r="30" spans="1:3">
      <c r="A30" s="105" t="s">
        <v>65</v>
      </c>
      <c r="B30" s="97">
        <v>1175</v>
      </c>
      <c r="C30" s="60">
        <f t="shared" si="0"/>
        <v>119.77573904179408</v>
      </c>
    </row>
    <row r="31" spans="1:3">
      <c r="A31" s="105" t="s">
        <v>66</v>
      </c>
      <c r="B31" s="97">
        <v>931</v>
      </c>
      <c r="C31" s="60">
        <f t="shared" si="0"/>
        <v>94.903160040774708</v>
      </c>
    </row>
    <row r="32" spans="1:3">
      <c r="A32" s="105" t="s">
        <v>67</v>
      </c>
      <c r="B32" s="97">
        <v>957</v>
      </c>
      <c r="C32" s="60">
        <f t="shared" si="0"/>
        <v>97.553516819571868</v>
      </c>
    </row>
    <row r="33" spans="1:3">
      <c r="A33" s="105" t="s">
        <v>68</v>
      </c>
      <c r="B33" s="97">
        <v>917</v>
      </c>
      <c r="C33" s="60">
        <f t="shared" si="0"/>
        <v>93.476044852191649</v>
      </c>
    </row>
    <row r="34" spans="1:3">
      <c r="A34" s="105" t="s">
        <v>69</v>
      </c>
      <c r="B34" s="97">
        <v>908</v>
      </c>
      <c r="C34" s="60">
        <f t="shared" si="0"/>
        <v>92.55861365953109</v>
      </c>
    </row>
    <row r="35" spans="1:3">
      <c r="A35" s="105" t="s">
        <v>70</v>
      </c>
      <c r="B35" s="97">
        <v>1214</v>
      </c>
      <c r="C35" s="60">
        <f t="shared" si="0"/>
        <v>123.75127420998982</v>
      </c>
    </row>
    <row r="36" spans="1:3">
      <c r="A36" s="105" t="s">
        <v>71</v>
      </c>
      <c r="B36" s="97">
        <v>1046</v>
      </c>
      <c r="C36" s="60">
        <f t="shared" si="0"/>
        <v>106.62589194699285</v>
      </c>
    </row>
    <row r="37" spans="1:3">
      <c r="A37" s="105" t="s">
        <v>72</v>
      </c>
      <c r="B37" s="97">
        <v>660</v>
      </c>
      <c r="C37" s="60">
        <f t="shared" si="0"/>
        <v>67.278287461773701</v>
      </c>
    </row>
    <row r="38" spans="1:3">
      <c r="A38" s="105" t="s">
        <v>73</v>
      </c>
      <c r="B38" s="97">
        <v>1170</v>
      </c>
      <c r="C38" s="60">
        <f t="shared" si="0"/>
        <v>119.26605504587155</v>
      </c>
    </row>
    <row r="39" spans="1:3">
      <c r="A39" s="105" t="s">
        <v>74</v>
      </c>
      <c r="B39" s="97">
        <v>875</v>
      </c>
      <c r="C39" s="60">
        <f t="shared" si="0"/>
        <v>89.1946992864424</v>
      </c>
    </row>
    <row r="40" spans="1:3">
      <c r="A40" s="105" t="s">
        <v>75</v>
      </c>
      <c r="B40" s="97">
        <v>1142</v>
      </c>
      <c r="C40" s="60">
        <f t="shared" si="0"/>
        <v>116.41182466870541</v>
      </c>
    </row>
    <row r="41" spans="1:3">
      <c r="A41" s="105" t="s">
        <v>76</v>
      </c>
      <c r="B41" s="97">
        <v>693</v>
      </c>
      <c r="C41" s="60">
        <f t="shared" si="0"/>
        <v>70.642201834862391</v>
      </c>
    </row>
    <row r="42" spans="1:3">
      <c r="A42" s="105" t="s">
        <v>77</v>
      </c>
      <c r="B42" s="97">
        <v>1498</v>
      </c>
      <c r="C42" s="60">
        <f t="shared" si="0"/>
        <v>152.7013251783894</v>
      </c>
    </row>
    <row r="43" spans="1:3">
      <c r="A43" s="105" t="s">
        <v>85</v>
      </c>
      <c r="B43" s="97">
        <v>944</v>
      </c>
      <c r="C43" s="60">
        <f t="shared" si="0"/>
        <v>96.228338430173295</v>
      </c>
    </row>
    <row r="44" spans="1:3">
      <c r="A44" s="105" t="s">
        <v>92</v>
      </c>
      <c r="B44" s="97">
        <v>805</v>
      </c>
      <c r="C44" s="60">
        <f t="shared" si="0"/>
        <v>82.05912334352702</v>
      </c>
    </row>
    <row r="45" spans="1:3">
      <c r="A45" s="105" t="s">
        <v>93</v>
      </c>
      <c r="B45" s="97">
        <v>987</v>
      </c>
      <c r="C45" s="60">
        <f t="shared" si="0"/>
        <v>100.61162079510704</v>
      </c>
    </row>
    <row r="46" spans="1:3">
      <c r="A46" s="105" t="s">
        <v>107</v>
      </c>
      <c r="B46" s="97">
        <v>1412</v>
      </c>
      <c r="C46" s="60">
        <f t="shared" si="0"/>
        <v>143.93476044852193</v>
      </c>
    </row>
    <row r="47" spans="1:3">
      <c r="A47" s="105" t="s">
        <v>108</v>
      </c>
      <c r="B47" s="97">
        <v>2277</v>
      </c>
      <c r="C47" s="60">
        <f>(B47/B$14)*100</f>
        <v>232.11009174311928</v>
      </c>
    </row>
    <row r="48" spans="1:3">
      <c r="A48" s="105" t="s">
        <v>110</v>
      </c>
      <c r="B48" s="97">
        <v>1910</v>
      </c>
      <c r="C48" s="60">
        <f t="shared" si="0"/>
        <v>194.69928644240571</v>
      </c>
    </row>
    <row r="49" spans="1:6">
      <c r="A49" s="105" t="s">
        <v>111</v>
      </c>
      <c r="B49" s="97">
        <v>2525</v>
      </c>
      <c r="C49" s="60">
        <f t="shared" si="0"/>
        <v>257.39041794087666</v>
      </c>
    </row>
    <row r="50" spans="1:6">
      <c r="A50" s="105" t="s">
        <v>136</v>
      </c>
      <c r="B50" s="97">
        <v>1340</v>
      </c>
      <c r="C50" s="60">
        <f t="shared" si="0"/>
        <v>136.59531090723752</v>
      </c>
    </row>
    <row r="51" spans="1:6">
      <c r="A51" s="105" t="s">
        <v>137</v>
      </c>
      <c r="B51" s="97">
        <v>1165</v>
      </c>
      <c r="C51" s="60">
        <f t="shared" si="0"/>
        <v>118.75637104994902</v>
      </c>
    </row>
    <row r="52" spans="1:6">
      <c r="A52" s="105" t="s">
        <v>138</v>
      </c>
      <c r="B52" s="97">
        <v>1248</v>
      </c>
      <c r="C52" s="60">
        <f t="shared" si="0"/>
        <v>127.21712538226299</v>
      </c>
    </row>
    <row r="53" spans="1:6">
      <c r="A53" s="105" t="s">
        <v>140</v>
      </c>
      <c r="B53" s="97">
        <v>789</v>
      </c>
      <c r="C53" s="60">
        <f t="shared" si="0"/>
        <v>80.428134556574932</v>
      </c>
    </row>
    <row r="54" spans="1:6">
      <c r="A54" s="105" t="s">
        <v>141</v>
      </c>
      <c r="B54" s="97">
        <v>791</v>
      </c>
      <c r="C54" s="60">
        <f>(B54/B$14)*100</f>
        <v>80.632008154943932</v>
      </c>
    </row>
    <row r="55" spans="1:6">
      <c r="A55" s="105" t="s">
        <v>142</v>
      </c>
      <c r="B55" s="97">
        <v>738</v>
      </c>
      <c r="C55" s="60">
        <f>(B55/B$14)*100</f>
        <v>75.22935779816514</v>
      </c>
    </row>
    <row r="56" spans="1:6">
      <c r="A56" s="105" t="s">
        <v>143</v>
      </c>
      <c r="B56" s="97">
        <v>533</v>
      </c>
      <c r="C56" s="60">
        <f>(B56/B$14)*100</f>
        <v>54.332313965341484</v>
      </c>
    </row>
    <row r="57" spans="1:6">
      <c r="A57" s="105" t="s">
        <v>149</v>
      </c>
      <c r="B57" s="97">
        <v>782</v>
      </c>
      <c r="C57" s="60">
        <f>(B57/B$14)*100</f>
        <v>79.714576962283374</v>
      </c>
    </row>
    <row r="58" spans="1:6">
      <c r="A58" s="105" t="s">
        <v>150</v>
      </c>
      <c r="B58" s="107">
        <v>464</v>
      </c>
      <c r="C58" s="106">
        <f t="shared" si="0"/>
        <v>47.298674821610604</v>
      </c>
      <c r="E58" s="82">
        <f>B58+B59</f>
        <v>1236</v>
      </c>
    </row>
    <row r="59" spans="1:6">
      <c r="A59" s="105" t="s">
        <v>151</v>
      </c>
      <c r="B59" s="107">
        <v>772</v>
      </c>
      <c r="C59" s="106">
        <f>(B59/B$14)*100</f>
        <v>78.69520897043833</v>
      </c>
      <c r="E59" s="82">
        <f>B60+B61</f>
        <v>1121</v>
      </c>
    </row>
    <row r="60" spans="1:6">
      <c r="A60" s="105" t="s">
        <v>153</v>
      </c>
      <c r="B60" s="107">
        <v>421</v>
      </c>
      <c r="C60" s="106">
        <f>(B60/B$14)*100</f>
        <v>42.915392456676862</v>
      </c>
    </row>
    <row r="61" spans="1:6">
      <c r="A61" s="105" t="s">
        <v>154</v>
      </c>
      <c r="B61" s="107">
        <v>700</v>
      </c>
      <c r="C61" s="106">
        <f>(B61/B$14)*100</f>
        <v>71.35575942915392</v>
      </c>
      <c r="D61" s="14"/>
      <c r="E61" s="83"/>
    </row>
    <row r="62" spans="1:6">
      <c r="A62" s="105" t="s">
        <v>157</v>
      </c>
      <c r="B62" s="103">
        <v>681</v>
      </c>
      <c r="C62" s="67">
        <f>(B62/B$14)*100</f>
        <v>69.418960244648318</v>
      </c>
      <c r="E62" s="83"/>
      <c r="F62" s="82">
        <f>643+38</f>
        <v>681</v>
      </c>
    </row>
    <row r="63" spans="1:6">
      <c r="A63" s="105" t="s">
        <v>158</v>
      </c>
      <c r="B63" s="108">
        <v>139</v>
      </c>
      <c r="C63" s="106">
        <f>(B63/B$14)*100</f>
        <v>14.169215086646277</v>
      </c>
      <c r="F63" s="82">
        <f>126+13</f>
        <v>139</v>
      </c>
    </row>
    <row r="64" spans="1:6">
      <c r="A64" s="105" t="s">
        <v>159</v>
      </c>
      <c r="B64" s="103">
        <v>163</v>
      </c>
      <c r="C64" s="106">
        <f>(B64/B14)*100</f>
        <v>16.615698267074414</v>
      </c>
      <c r="F64" s="82">
        <f>146+17</f>
        <v>163</v>
      </c>
    </row>
    <row r="65" spans="1:4">
      <c r="A65" s="105" t="s">
        <v>163</v>
      </c>
      <c r="B65" s="103">
        <v>372</v>
      </c>
      <c r="C65" s="67">
        <f>(B65/B14)*100</f>
        <v>37.920489296636084</v>
      </c>
    </row>
    <row r="66" spans="1:4">
      <c r="A66" s="105" t="s">
        <v>164</v>
      </c>
      <c r="B66" s="103">
        <v>750</v>
      </c>
      <c r="C66" s="67">
        <f>(B66/B14)*100</f>
        <v>76.452599388379213</v>
      </c>
    </row>
    <row r="67" spans="1:4">
      <c r="A67" s="105" t="s">
        <v>165</v>
      </c>
      <c r="B67" s="103">
        <v>433</v>
      </c>
      <c r="C67" s="67">
        <f>(B67/B14)*100</f>
        <v>44.138634046890928</v>
      </c>
      <c r="D67" s="104"/>
    </row>
    <row r="68" spans="1:4">
      <c r="A68" s="105" t="s">
        <v>169</v>
      </c>
      <c r="B68" s="109">
        <v>548</v>
      </c>
      <c r="C68" s="67">
        <f>(B68/B14)*100</f>
        <v>55.861365953109079</v>
      </c>
      <c r="D68" s="11"/>
    </row>
    <row r="69" spans="1:4">
      <c r="A69" s="105" t="s">
        <v>186</v>
      </c>
      <c r="B69" s="109">
        <v>495</v>
      </c>
      <c r="C69" s="67">
        <f>(B69/B14)*100</f>
        <v>50.458715596330272</v>
      </c>
    </row>
    <row r="70" spans="1:4">
      <c r="A70" s="105" t="s">
        <v>187</v>
      </c>
      <c r="B70" s="109">
        <v>636</v>
      </c>
      <c r="C70" s="67">
        <f>(B70/B14)*100</f>
        <v>64.831804281345569</v>
      </c>
    </row>
    <row r="71" spans="1:4">
      <c r="A71" s="105" t="s">
        <v>188</v>
      </c>
      <c r="B71" s="103">
        <v>439</v>
      </c>
      <c r="C71" s="67">
        <f>(B71/B14)*100</f>
        <v>44.750254841997958</v>
      </c>
      <c r="D71" s="11"/>
    </row>
    <row r="72" spans="1:4">
      <c r="A72" s="105" t="s">
        <v>190</v>
      </c>
      <c r="B72" s="109">
        <v>465</v>
      </c>
      <c r="C72" s="67">
        <f>(B72/B14)*100</f>
        <v>47.400611620795111</v>
      </c>
      <c r="D72" s="11"/>
    </row>
    <row r="73" spans="1:4">
      <c r="A73" s="105" t="s">
        <v>191</v>
      </c>
      <c r="B73" s="109">
        <v>345</v>
      </c>
      <c r="C73" s="67">
        <f>(B73/B14)*100</f>
        <v>35.168195718654431</v>
      </c>
      <c r="D73" s="11"/>
    </row>
    <row r="75" spans="1:4">
      <c r="C75" s="2"/>
      <c r="D75" s="11"/>
    </row>
    <row r="76" spans="1:4">
      <c r="B76" s="2"/>
      <c r="C76" s="11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ITBI</vt:lpstr>
      <vt:lpstr>ISSQN</vt:lpstr>
      <vt:lpstr>ICMS</vt:lpstr>
      <vt:lpstr>Aeroporto</vt:lpstr>
      <vt:lpstr>Alvará de Construção</vt:lpstr>
      <vt:lpstr>Alvará de Habite-se</vt:lpstr>
      <vt:lpstr>RENAEST</vt:lpstr>
      <vt:lpstr>Consumo Água</vt:lpstr>
      <vt:lpstr>Consultas_CrediConsult</vt:lpstr>
      <vt:lpstr>Consumo de EnergiaFalta</vt:lpstr>
      <vt:lpstr>Consumo por unidade</vt:lpstr>
      <vt:lpstr>BC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Roselaine</dc:creator>
  <cp:lastModifiedBy>ECONOMIA</cp:lastModifiedBy>
  <dcterms:created xsi:type="dcterms:W3CDTF">2013-09-02T00:55:49Z</dcterms:created>
  <dcterms:modified xsi:type="dcterms:W3CDTF">2016-02-01T17:36:11Z</dcterms:modified>
</cp:coreProperties>
</file>